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4795" windowHeight="12585" activeTab="1"/>
  </bookViews>
  <sheets>
    <sheet name="0-250_Results" sheetId="6" r:id="rId1"/>
    <sheet name="0-250_Calculations" sheetId="2" r:id="rId2"/>
    <sheet name="0-1000_Results" sheetId="3" r:id="rId3"/>
    <sheet name="0-1000_Calculations" sheetId="4" r:id="rId4"/>
    <sheet name="Standards_Parabolas" sheetId="5" r:id="rId5"/>
  </sheets>
  <calcPr calcId="145621"/>
</workbook>
</file>

<file path=xl/calcChain.xml><?xml version="1.0" encoding="utf-8"?>
<calcChain xmlns="http://schemas.openxmlformats.org/spreadsheetml/2006/main">
  <c r="U290" i="5" l="1"/>
  <c r="T290" i="5"/>
  <c r="S290" i="5"/>
  <c r="R290" i="5"/>
  <c r="K290" i="5"/>
  <c r="J290" i="5"/>
  <c r="I290" i="5"/>
  <c r="H290" i="5"/>
  <c r="C290" i="5"/>
  <c r="U289" i="5"/>
  <c r="T289" i="5"/>
  <c r="S289" i="5"/>
  <c r="R289" i="5"/>
  <c r="K289" i="5"/>
  <c r="J289" i="5"/>
  <c r="I289" i="5"/>
  <c r="H289" i="5"/>
  <c r="C289" i="5"/>
  <c r="U288" i="5"/>
  <c r="T288" i="5"/>
  <c r="S288" i="5"/>
  <c r="R288" i="5"/>
  <c r="K288" i="5"/>
  <c r="J288" i="5"/>
  <c r="I288" i="5"/>
  <c r="H288" i="5"/>
  <c r="C288" i="5"/>
  <c r="U287" i="5"/>
  <c r="T287" i="5"/>
  <c r="S287" i="5"/>
  <c r="R287" i="5"/>
  <c r="K287" i="5"/>
  <c r="J287" i="5"/>
  <c r="I287" i="5"/>
  <c r="H287" i="5"/>
  <c r="C287" i="5"/>
  <c r="U286" i="5"/>
  <c r="T286" i="5"/>
  <c r="S286" i="5"/>
  <c r="R286" i="5"/>
  <c r="K286" i="5"/>
  <c r="J286" i="5"/>
  <c r="I286" i="5"/>
  <c r="H286" i="5"/>
  <c r="C286" i="5"/>
  <c r="U285" i="5"/>
  <c r="T285" i="5"/>
  <c r="S285" i="5"/>
  <c r="R285" i="5"/>
  <c r="K285" i="5"/>
  <c r="J285" i="5"/>
  <c r="I285" i="5"/>
  <c r="H285" i="5"/>
  <c r="C285" i="5"/>
  <c r="U284" i="5"/>
  <c r="S284" i="5"/>
  <c r="K284" i="5"/>
  <c r="I284" i="5"/>
  <c r="C284" i="5"/>
  <c r="U283" i="5"/>
  <c r="S283" i="5"/>
  <c r="K283" i="5"/>
  <c r="I283" i="5"/>
  <c r="C283" i="5"/>
  <c r="U282" i="5"/>
  <c r="T282" i="5"/>
  <c r="S282" i="5"/>
  <c r="R282" i="5"/>
  <c r="K282" i="5"/>
  <c r="J282" i="5"/>
  <c r="I282" i="5"/>
  <c r="H282" i="5"/>
  <c r="C282" i="5"/>
  <c r="U281" i="5"/>
  <c r="T281" i="5"/>
  <c r="S281" i="5"/>
  <c r="R281" i="5"/>
  <c r="K281" i="5"/>
  <c r="J281" i="5"/>
  <c r="I281" i="5"/>
  <c r="H281" i="5"/>
  <c r="C281" i="5"/>
  <c r="U280" i="5"/>
  <c r="T280" i="5"/>
  <c r="S280" i="5"/>
  <c r="R280" i="5"/>
  <c r="K280" i="5"/>
  <c r="J280" i="5"/>
  <c r="I280" i="5"/>
  <c r="H280" i="5"/>
  <c r="C280" i="5"/>
  <c r="U279" i="5"/>
  <c r="T279" i="5"/>
  <c r="S279" i="5"/>
  <c r="R279" i="5"/>
  <c r="K279" i="5"/>
  <c r="J279" i="5"/>
  <c r="I279" i="5"/>
  <c r="H279" i="5"/>
  <c r="C279" i="5"/>
  <c r="U278" i="5"/>
  <c r="T278" i="5"/>
  <c r="S278" i="5"/>
  <c r="R278" i="5"/>
  <c r="K278" i="5"/>
  <c r="J278" i="5"/>
  <c r="I278" i="5"/>
  <c r="H278" i="5"/>
  <c r="C278" i="5"/>
  <c r="U277" i="5"/>
  <c r="T277" i="5"/>
  <c r="S277" i="5"/>
  <c r="R277" i="5"/>
  <c r="K277" i="5"/>
  <c r="J277" i="5"/>
  <c r="I277" i="5"/>
  <c r="H277" i="5"/>
  <c r="C277" i="5"/>
  <c r="U276" i="5"/>
  <c r="S276" i="5"/>
  <c r="K276" i="5"/>
  <c r="I276" i="5"/>
  <c r="C276" i="5"/>
  <c r="U275" i="5"/>
  <c r="S275" i="5"/>
  <c r="K275" i="5"/>
  <c r="I275" i="5"/>
  <c r="C275" i="5"/>
  <c r="U274" i="5"/>
  <c r="T274" i="5"/>
  <c r="S274" i="5"/>
  <c r="R274" i="5"/>
  <c r="K274" i="5"/>
  <c r="J274" i="5"/>
  <c r="I274" i="5"/>
  <c r="H274" i="5"/>
  <c r="C274" i="5"/>
  <c r="U273" i="5"/>
  <c r="T273" i="5"/>
  <c r="S273" i="5"/>
  <c r="R273" i="5"/>
  <c r="K273" i="5"/>
  <c r="J273" i="5"/>
  <c r="I273" i="5"/>
  <c r="H273" i="5"/>
  <c r="C273" i="5"/>
  <c r="U272" i="5"/>
  <c r="T272" i="5"/>
  <c r="S272" i="5"/>
  <c r="R272" i="5"/>
  <c r="K272" i="5"/>
  <c r="J272" i="5"/>
  <c r="I272" i="5"/>
  <c r="H272" i="5"/>
  <c r="C272" i="5"/>
  <c r="U271" i="5"/>
  <c r="T271" i="5"/>
  <c r="S271" i="5"/>
  <c r="R271" i="5"/>
  <c r="K271" i="5"/>
  <c r="J271" i="5"/>
  <c r="I271" i="5"/>
  <c r="H271" i="5"/>
  <c r="C271" i="5"/>
  <c r="U270" i="5"/>
  <c r="T270" i="5"/>
  <c r="S270" i="5"/>
  <c r="R270" i="5"/>
  <c r="K270" i="5"/>
  <c r="J270" i="5"/>
  <c r="I270" i="5"/>
  <c r="H270" i="5"/>
  <c r="C270" i="5"/>
  <c r="U269" i="5"/>
  <c r="T269" i="5"/>
  <c r="S269" i="5"/>
  <c r="R269" i="5"/>
  <c r="K269" i="5"/>
  <c r="J269" i="5"/>
  <c r="I269" i="5"/>
  <c r="H269" i="5"/>
  <c r="C269" i="5"/>
  <c r="U268" i="5"/>
  <c r="S268" i="5"/>
  <c r="K268" i="5"/>
  <c r="I268" i="5"/>
  <c r="C268" i="5"/>
  <c r="U267" i="5"/>
  <c r="S267" i="5"/>
  <c r="K267" i="5"/>
  <c r="I267" i="5"/>
  <c r="C267" i="5"/>
  <c r="U266" i="5"/>
  <c r="T266" i="5"/>
  <c r="S266" i="5"/>
  <c r="R266" i="5"/>
  <c r="K266" i="5"/>
  <c r="J266" i="5"/>
  <c r="I266" i="5"/>
  <c r="H266" i="5"/>
  <c r="C266" i="5"/>
  <c r="U265" i="5"/>
  <c r="T265" i="5"/>
  <c r="S265" i="5"/>
  <c r="R265" i="5"/>
  <c r="K265" i="5"/>
  <c r="J265" i="5"/>
  <c r="I265" i="5"/>
  <c r="H265" i="5"/>
  <c r="C265" i="5"/>
  <c r="U264" i="5"/>
  <c r="T264" i="5"/>
  <c r="S264" i="5"/>
  <c r="R264" i="5"/>
  <c r="K264" i="5"/>
  <c r="J264" i="5"/>
  <c r="I264" i="5"/>
  <c r="H264" i="5"/>
  <c r="C264" i="5"/>
  <c r="U263" i="5"/>
  <c r="T263" i="5"/>
  <c r="S263" i="5"/>
  <c r="R263" i="5"/>
  <c r="K263" i="5"/>
  <c r="J263" i="5"/>
  <c r="I263" i="5"/>
  <c r="H263" i="5"/>
  <c r="C263" i="5"/>
  <c r="U262" i="5"/>
  <c r="T262" i="5"/>
  <c r="S262" i="5"/>
  <c r="R262" i="5"/>
  <c r="K262" i="5"/>
  <c r="J262" i="5"/>
  <c r="I262" i="5"/>
  <c r="H262" i="5"/>
  <c r="C262" i="5"/>
  <c r="U261" i="5"/>
  <c r="T261" i="5"/>
  <c r="S261" i="5"/>
  <c r="R261" i="5"/>
  <c r="K261" i="5"/>
  <c r="J261" i="5"/>
  <c r="I261" i="5"/>
  <c r="H261" i="5"/>
  <c r="C261" i="5"/>
  <c r="U260" i="5"/>
  <c r="S260" i="5"/>
  <c r="K260" i="5"/>
  <c r="I260" i="5"/>
  <c r="C260" i="5"/>
  <c r="U259" i="5"/>
  <c r="S259" i="5"/>
  <c r="K259" i="5"/>
  <c r="I259" i="5"/>
  <c r="C259" i="5"/>
  <c r="C258" i="5"/>
  <c r="B253" i="5"/>
  <c r="B254" i="5" s="1"/>
  <c r="B252" i="5"/>
  <c r="C251" i="5"/>
  <c r="U250" i="5"/>
  <c r="T250" i="5"/>
  <c r="S250" i="5"/>
  <c r="R250" i="5"/>
  <c r="K250" i="5"/>
  <c r="J250" i="5"/>
  <c r="I250" i="5"/>
  <c r="H250" i="5"/>
  <c r="C250" i="5"/>
  <c r="U249" i="5"/>
  <c r="T249" i="5"/>
  <c r="S249" i="5"/>
  <c r="R249" i="5"/>
  <c r="K249" i="5"/>
  <c r="J249" i="5"/>
  <c r="I249" i="5"/>
  <c r="H249" i="5"/>
  <c r="C249" i="5"/>
  <c r="U248" i="5"/>
  <c r="T248" i="5"/>
  <c r="S248" i="5"/>
  <c r="R248" i="5"/>
  <c r="K248" i="5"/>
  <c r="J248" i="5"/>
  <c r="I248" i="5"/>
  <c r="H248" i="5"/>
  <c r="C248" i="5"/>
  <c r="U247" i="5"/>
  <c r="T247" i="5"/>
  <c r="S247" i="5"/>
  <c r="R247" i="5"/>
  <c r="K247" i="5"/>
  <c r="J247" i="5"/>
  <c r="I247" i="5"/>
  <c r="H247" i="5"/>
  <c r="C247" i="5"/>
  <c r="U246" i="5"/>
  <c r="T246" i="5"/>
  <c r="S246" i="5"/>
  <c r="R246" i="5"/>
  <c r="K246" i="5"/>
  <c r="J246" i="5"/>
  <c r="I246" i="5"/>
  <c r="H246" i="5"/>
  <c r="C246" i="5"/>
  <c r="U245" i="5"/>
  <c r="T245" i="5"/>
  <c r="S245" i="5"/>
  <c r="R245" i="5"/>
  <c r="K245" i="5"/>
  <c r="J245" i="5"/>
  <c r="I245" i="5"/>
  <c r="H245" i="5"/>
  <c r="C245" i="5"/>
  <c r="U244" i="5"/>
  <c r="S244" i="5"/>
  <c r="K244" i="5"/>
  <c r="I244" i="5"/>
  <c r="C244" i="5"/>
  <c r="U243" i="5"/>
  <c r="S243" i="5"/>
  <c r="K243" i="5"/>
  <c r="I243" i="5"/>
  <c r="C243" i="5"/>
  <c r="U242" i="5"/>
  <c r="T242" i="5"/>
  <c r="S242" i="5"/>
  <c r="R242" i="5"/>
  <c r="K242" i="5"/>
  <c r="J242" i="5"/>
  <c r="I242" i="5"/>
  <c r="H242" i="5"/>
  <c r="C242" i="5"/>
  <c r="U241" i="5"/>
  <c r="T241" i="5"/>
  <c r="S241" i="5"/>
  <c r="R241" i="5"/>
  <c r="K241" i="5"/>
  <c r="J241" i="5"/>
  <c r="I241" i="5"/>
  <c r="H241" i="5"/>
  <c r="C241" i="5"/>
  <c r="U240" i="5"/>
  <c r="T240" i="5"/>
  <c r="S240" i="5"/>
  <c r="R240" i="5"/>
  <c r="K240" i="5"/>
  <c r="J240" i="5"/>
  <c r="I240" i="5"/>
  <c r="H240" i="5"/>
  <c r="C240" i="5"/>
  <c r="U239" i="5"/>
  <c r="T239" i="5"/>
  <c r="S239" i="5"/>
  <c r="R239" i="5"/>
  <c r="K239" i="5"/>
  <c r="J239" i="5"/>
  <c r="I239" i="5"/>
  <c r="H239" i="5"/>
  <c r="C239" i="5"/>
  <c r="U238" i="5"/>
  <c r="T238" i="5"/>
  <c r="S238" i="5"/>
  <c r="R238" i="5"/>
  <c r="K238" i="5"/>
  <c r="J238" i="5"/>
  <c r="I238" i="5"/>
  <c r="H238" i="5"/>
  <c r="C238" i="5"/>
  <c r="U237" i="5"/>
  <c r="T237" i="5"/>
  <c r="S237" i="5"/>
  <c r="R237" i="5"/>
  <c r="K237" i="5"/>
  <c r="J237" i="5"/>
  <c r="I237" i="5"/>
  <c r="H237" i="5"/>
  <c r="C237" i="5"/>
  <c r="U236" i="5"/>
  <c r="S236" i="5"/>
  <c r="K236" i="5"/>
  <c r="I236" i="5"/>
  <c r="C236" i="5"/>
  <c r="U235" i="5"/>
  <c r="S235" i="5"/>
  <c r="K235" i="5"/>
  <c r="I235" i="5"/>
  <c r="C235" i="5"/>
  <c r="U234" i="5"/>
  <c r="T234" i="5"/>
  <c r="S234" i="5"/>
  <c r="R234" i="5"/>
  <c r="K234" i="5"/>
  <c r="J234" i="5"/>
  <c r="I234" i="5"/>
  <c r="H234" i="5"/>
  <c r="C234" i="5"/>
  <c r="U233" i="5"/>
  <c r="T233" i="5"/>
  <c r="S233" i="5"/>
  <c r="R233" i="5"/>
  <c r="K233" i="5"/>
  <c r="J233" i="5"/>
  <c r="I233" i="5"/>
  <c r="H233" i="5"/>
  <c r="C233" i="5"/>
  <c r="U232" i="5"/>
  <c r="T232" i="5"/>
  <c r="S232" i="5"/>
  <c r="R232" i="5"/>
  <c r="K232" i="5"/>
  <c r="J232" i="5"/>
  <c r="I232" i="5"/>
  <c r="H232" i="5"/>
  <c r="C232" i="5"/>
  <c r="U231" i="5"/>
  <c r="T231" i="5"/>
  <c r="S231" i="5"/>
  <c r="R231" i="5"/>
  <c r="K231" i="5"/>
  <c r="J231" i="5"/>
  <c r="I231" i="5"/>
  <c r="H231" i="5"/>
  <c r="C231" i="5"/>
  <c r="U230" i="5"/>
  <c r="T230" i="5"/>
  <c r="S230" i="5"/>
  <c r="R230" i="5"/>
  <c r="K230" i="5"/>
  <c r="J230" i="5"/>
  <c r="I230" i="5"/>
  <c r="H230" i="5"/>
  <c r="C230" i="5"/>
  <c r="U229" i="5"/>
  <c r="T229" i="5"/>
  <c r="S229" i="5"/>
  <c r="R229" i="5"/>
  <c r="K229" i="5"/>
  <c r="J229" i="5"/>
  <c r="I229" i="5"/>
  <c r="H229" i="5"/>
  <c r="C229" i="5"/>
  <c r="U228" i="5"/>
  <c r="S228" i="5"/>
  <c r="K228" i="5"/>
  <c r="I228" i="5"/>
  <c r="C228" i="5"/>
  <c r="U227" i="5"/>
  <c r="S227" i="5"/>
  <c r="K227" i="5"/>
  <c r="I227" i="5"/>
  <c r="C227" i="5"/>
  <c r="U226" i="5"/>
  <c r="T226" i="5"/>
  <c r="S226" i="5"/>
  <c r="R226" i="5"/>
  <c r="K226" i="5"/>
  <c r="J226" i="5"/>
  <c r="I226" i="5"/>
  <c r="H226" i="5"/>
  <c r="C226" i="5"/>
  <c r="U225" i="5"/>
  <c r="T225" i="5"/>
  <c r="S225" i="5"/>
  <c r="R225" i="5"/>
  <c r="K225" i="5"/>
  <c r="J225" i="5"/>
  <c r="I225" i="5"/>
  <c r="H225" i="5"/>
  <c r="C225" i="5"/>
  <c r="U224" i="5"/>
  <c r="T224" i="5"/>
  <c r="S224" i="5"/>
  <c r="R224" i="5"/>
  <c r="K224" i="5"/>
  <c r="J224" i="5"/>
  <c r="I224" i="5"/>
  <c r="H224" i="5"/>
  <c r="C224" i="5"/>
  <c r="U223" i="5"/>
  <c r="T223" i="5"/>
  <c r="S223" i="5"/>
  <c r="R223" i="5"/>
  <c r="K223" i="5"/>
  <c r="J223" i="5"/>
  <c r="I223" i="5"/>
  <c r="H223" i="5"/>
  <c r="C223" i="5"/>
  <c r="U222" i="5"/>
  <c r="T222" i="5"/>
  <c r="S222" i="5"/>
  <c r="R222" i="5"/>
  <c r="K222" i="5"/>
  <c r="J222" i="5"/>
  <c r="I222" i="5"/>
  <c r="H222" i="5"/>
  <c r="C222" i="5"/>
  <c r="U221" i="5"/>
  <c r="T221" i="5"/>
  <c r="S221" i="5"/>
  <c r="R221" i="5"/>
  <c r="K221" i="5"/>
  <c r="J221" i="5"/>
  <c r="I221" i="5"/>
  <c r="H221" i="5"/>
  <c r="C221" i="5"/>
  <c r="U220" i="5"/>
  <c r="S220" i="5"/>
  <c r="K220" i="5"/>
  <c r="I220" i="5"/>
  <c r="C220" i="5"/>
  <c r="U219" i="5"/>
  <c r="S219" i="5"/>
  <c r="K219" i="5"/>
  <c r="I219" i="5"/>
  <c r="C219" i="5"/>
  <c r="C218" i="5"/>
  <c r="B212" i="5"/>
  <c r="C211" i="5"/>
  <c r="U210" i="5"/>
  <c r="T210" i="5"/>
  <c r="S210" i="5"/>
  <c r="R210" i="5"/>
  <c r="K210" i="5"/>
  <c r="J210" i="5"/>
  <c r="I210" i="5"/>
  <c r="H210" i="5"/>
  <c r="C210" i="5"/>
  <c r="U209" i="5"/>
  <c r="T209" i="5"/>
  <c r="S209" i="5"/>
  <c r="R209" i="5"/>
  <c r="K209" i="5"/>
  <c r="J209" i="5"/>
  <c r="I209" i="5"/>
  <c r="H209" i="5"/>
  <c r="C209" i="5"/>
  <c r="U208" i="5"/>
  <c r="T208" i="5"/>
  <c r="S208" i="5"/>
  <c r="R208" i="5"/>
  <c r="K208" i="5"/>
  <c r="J208" i="5"/>
  <c r="I208" i="5"/>
  <c r="H208" i="5"/>
  <c r="C208" i="5"/>
  <c r="U207" i="5"/>
  <c r="T207" i="5"/>
  <c r="S207" i="5"/>
  <c r="R207" i="5"/>
  <c r="K207" i="5"/>
  <c r="J207" i="5"/>
  <c r="I207" i="5"/>
  <c r="H207" i="5"/>
  <c r="C207" i="5"/>
  <c r="U206" i="5"/>
  <c r="T206" i="5"/>
  <c r="S206" i="5"/>
  <c r="R206" i="5"/>
  <c r="K206" i="5"/>
  <c r="J206" i="5"/>
  <c r="I206" i="5"/>
  <c r="H206" i="5"/>
  <c r="C206" i="5"/>
  <c r="U205" i="5"/>
  <c r="T205" i="5"/>
  <c r="S205" i="5"/>
  <c r="R205" i="5"/>
  <c r="K205" i="5"/>
  <c r="J205" i="5"/>
  <c r="I205" i="5"/>
  <c r="H205" i="5"/>
  <c r="C205" i="5"/>
  <c r="U204" i="5"/>
  <c r="T204" i="5"/>
  <c r="S204" i="5"/>
  <c r="K204" i="5"/>
  <c r="I204" i="5"/>
  <c r="C204" i="5"/>
  <c r="U203" i="5"/>
  <c r="T203" i="5"/>
  <c r="S203" i="5"/>
  <c r="K203" i="5"/>
  <c r="I203" i="5"/>
  <c r="C203" i="5"/>
  <c r="U202" i="5"/>
  <c r="T202" i="5"/>
  <c r="S202" i="5"/>
  <c r="R202" i="5"/>
  <c r="K202" i="5"/>
  <c r="J202" i="5"/>
  <c r="I202" i="5"/>
  <c r="H202" i="5"/>
  <c r="C202" i="5"/>
  <c r="U201" i="5"/>
  <c r="T201" i="5"/>
  <c r="S201" i="5"/>
  <c r="R201" i="5"/>
  <c r="K201" i="5"/>
  <c r="J201" i="5"/>
  <c r="I201" i="5"/>
  <c r="H201" i="5"/>
  <c r="C201" i="5"/>
  <c r="U200" i="5"/>
  <c r="T200" i="5"/>
  <c r="S200" i="5"/>
  <c r="R200" i="5"/>
  <c r="K200" i="5"/>
  <c r="J200" i="5"/>
  <c r="I200" i="5"/>
  <c r="H200" i="5"/>
  <c r="C200" i="5"/>
  <c r="U199" i="5"/>
  <c r="T199" i="5"/>
  <c r="S199" i="5"/>
  <c r="R199" i="5"/>
  <c r="K199" i="5"/>
  <c r="J199" i="5"/>
  <c r="I199" i="5"/>
  <c r="H199" i="5"/>
  <c r="C199" i="5"/>
  <c r="U198" i="5"/>
  <c r="T198" i="5"/>
  <c r="S198" i="5"/>
  <c r="R198" i="5"/>
  <c r="K198" i="5"/>
  <c r="J198" i="5"/>
  <c r="I198" i="5"/>
  <c r="H198" i="5"/>
  <c r="C198" i="5"/>
  <c r="U197" i="5"/>
  <c r="T197" i="5"/>
  <c r="S197" i="5"/>
  <c r="R197" i="5"/>
  <c r="K197" i="5"/>
  <c r="J197" i="5"/>
  <c r="I197" i="5"/>
  <c r="H197" i="5"/>
  <c r="C197" i="5"/>
  <c r="U196" i="5"/>
  <c r="S196" i="5"/>
  <c r="K196" i="5"/>
  <c r="I196" i="5"/>
  <c r="C196" i="5"/>
  <c r="U195" i="5"/>
  <c r="S195" i="5"/>
  <c r="K195" i="5"/>
  <c r="I195" i="5"/>
  <c r="C195" i="5"/>
  <c r="C194" i="5"/>
  <c r="B189" i="5"/>
  <c r="C189" i="5" s="1"/>
  <c r="B188" i="5"/>
  <c r="C187" i="5"/>
  <c r="U186" i="5"/>
  <c r="T186" i="5"/>
  <c r="S186" i="5"/>
  <c r="R186" i="5"/>
  <c r="K186" i="5"/>
  <c r="J186" i="5"/>
  <c r="I186" i="5"/>
  <c r="H186" i="5"/>
  <c r="C186" i="5"/>
  <c r="U185" i="5"/>
  <c r="T185" i="5"/>
  <c r="S185" i="5"/>
  <c r="R185" i="5"/>
  <c r="K185" i="5"/>
  <c r="J185" i="5"/>
  <c r="I185" i="5"/>
  <c r="H185" i="5"/>
  <c r="C185" i="5"/>
  <c r="U184" i="5"/>
  <c r="T184" i="5"/>
  <c r="S184" i="5"/>
  <c r="R184" i="5"/>
  <c r="K184" i="5"/>
  <c r="J184" i="5"/>
  <c r="I184" i="5"/>
  <c r="H184" i="5"/>
  <c r="C184" i="5"/>
  <c r="U183" i="5"/>
  <c r="T183" i="5"/>
  <c r="S183" i="5"/>
  <c r="R183" i="5"/>
  <c r="K183" i="5"/>
  <c r="J183" i="5"/>
  <c r="I183" i="5"/>
  <c r="H183" i="5"/>
  <c r="C183" i="5"/>
  <c r="U182" i="5"/>
  <c r="T182" i="5"/>
  <c r="S182" i="5"/>
  <c r="R182" i="5"/>
  <c r="K182" i="5"/>
  <c r="J182" i="5"/>
  <c r="I182" i="5"/>
  <c r="H182" i="5"/>
  <c r="C182" i="5"/>
  <c r="U181" i="5"/>
  <c r="T181" i="5"/>
  <c r="S181" i="5"/>
  <c r="R181" i="5"/>
  <c r="K181" i="5"/>
  <c r="J181" i="5"/>
  <c r="I181" i="5"/>
  <c r="H181" i="5"/>
  <c r="C181" i="5"/>
  <c r="U180" i="5"/>
  <c r="S180" i="5"/>
  <c r="K180" i="5"/>
  <c r="J180" i="5"/>
  <c r="I180" i="5"/>
  <c r="C180" i="5"/>
  <c r="U179" i="5"/>
  <c r="S179" i="5"/>
  <c r="K179" i="5"/>
  <c r="J179" i="5"/>
  <c r="I179" i="5"/>
  <c r="C179" i="5"/>
  <c r="U178" i="5"/>
  <c r="T178" i="5"/>
  <c r="S178" i="5"/>
  <c r="R178" i="5"/>
  <c r="K178" i="5"/>
  <c r="J178" i="5"/>
  <c r="I178" i="5"/>
  <c r="H178" i="5"/>
  <c r="C178" i="5"/>
  <c r="U177" i="5"/>
  <c r="T177" i="5"/>
  <c r="S177" i="5"/>
  <c r="R177" i="5"/>
  <c r="K177" i="5"/>
  <c r="J177" i="5"/>
  <c r="I177" i="5"/>
  <c r="H177" i="5"/>
  <c r="C177" i="5"/>
  <c r="U176" i="5"/>
  <c r="T176" i="5"/>
  <c r="S176" i="5"/>
  <c r="R176" i="5"/>
  <c r="K176" i="5"/>
  <c r="J176" i="5"/>
  <c r="I176" i="5"/>
  <c r="H176" i="5"/>
  <c r="C176" i="5"/>
  <c r="U175" i="5"/>
  <c r="T175" i="5"/>
  <c r="S175" i="5"/>
  <c r="R175" i="5"/>
  <c r="K175" i="5"/>
  <c r="J175" i="5"/>
  <c r="I175" i="5"/>
  <c r="H175" i="5"/>
  <c r="C175" i="5"/>
  <c r="U174" i="5"/>
  <c r="T174" i="5"/>
  <c r="S174" i="5"/>
  <c r="R174" i="5"/>
  <c r="K174" i="5"/>
  <c r="J174" i="5"/>
  <c r="I174" i="5"/>
  <c r="H174" i="5"/>
  <c r="C174" i="5"/>
  <c r="U173" i="5"/>
  <c r="T173" i="5"/>
  <c r="S173" i="5"/>
  <c r="R173" i="5"/>
  <c r="K173" i="5"/>
  <c r="J173" i="5"/>
  <c r="I173" i="5"/>
  <c r="H173" i="5"/>
  <c r="C173" i="5"/>
  <c r="U172" i="5"/>
  <c r="S172" i="5"/>
  <c r="K172" i="5"/>
  <c r="I172" i="5"/>
  <c r="C172" i="5"/>
  <c r="U171" i="5"/>
  <c r="S171" i="5"/>
  <c r="K171" i="5"/>
  <c r="I171" i="5"/>
  <c r="C171" i="5"/>
  <c r="C170" i="5"/>
  <c r="B164" i="5"/>
  <c r="C163" i="5"/>
  <c r="U162" i="5"/>
  <c r="T162" i="5"/>
  <c r="S162" i="5"/>
  <c r="R162" i="5"/>
  <c r="K162" i="5"/>
  <c r="H162" i="5"/>
  <c r="C162" i="5"/>
  <c r="U161" i="5"/>
  <c r="T161" i="5"/>
  <c r="S161" i="5"/>
  <c r="R161" i="5"/>
  <c r="K161" i="5"/>
  <c r="I161" i="5"/>
  <c r="H161" i="5"/>
  <c r="C161" i="5"/>
  <c r="U160" i="5"/>
  <c r="T160" i="5"/>
  <c r="S160" i="5"/>
  <c r="R160" i="5"/>
  <c r="K160" i="5"/>
  <c r="I160" i="5"/>
  <c r="H160" i="5"/>
  <c r="C160" i="5"/>
  <c r="U159" i="5"/>
  <c r="T159" i="5"/>
  <c r="S159" i="5"/>
  <c r="R159" i="5"/>
  <c r="K159" i="5"/>
  <c r="H159" i="5"/>
  <c r="C159" i="5"/>
  <c r="U158" i="5"/>
  <c r="T158" i="5"/>
  <c r="S158" i="5"/>
  <c r="R158" i="5"/>
  <c r="K158" i="5"/>
  <c r="H158" i="5"/>
  <c r="C158" i="5"/>
  <c r="U157" i="5"/>
  <c r="T157" i="5"/>
  <c r="S157" i="5"/>
  <c r="R157" i="5"/>
  <c r="K157" i="5"/>
  <c r="I157" i="5"/>
  <c r="H157" i="5"/>
  <c r="C157" i="5"/>
  <c r="U156" i="5"/>
  <c r="T156" i="5"/>
  <c r="S156" i="5"/>
  <c r="K156" i="5"/>
  <c r="C156" i="5"/>
  <c r="U155" i="5"/>
  <c r="T155" i="5"/>
  <c r="S155" i="5"/>
  <c r="K155" i="5"/>
  <c r="C155" i="5"/>
  <c r="U154" i="5"/>
  <c r="T154" i="5"/>
  <c r="S154" i="5"/>
  <c r="R154" i="5"/>
  <c r="K154" i="5"/>
  <c r="I154" i="5"/>
  <c r="H154" i="5"/>
  <c r="C154" i="5"/>
  <c r="U153" i="5"/>
  <c r="T153" i="5"/>
  <c r="S153" i="5"/>
  <c r="R153" i="5"/>
  <c r="K153" i="5"/>
  <c r="H153" i="5"/>
  <c r="C153" i="5"/>
  <c r="U152" i="5"/>
  <c r="T152" i="5"/>
  <c r="S152" i="5"/>
  <c r="R152" i="5"/>
  <c r="K152" i="5"/>
  <c r="H152" i="5"/>
  <c r="C152" i="5"/>
  <c r="U151" i="5"/>
  <c r="T151" i="5"/>
  <c r="S151" i="5"/>
  <c r="R151" i="5"/>
  <c r="K151" i="5"/>
  <c r="I151" i="5"/>
  <c r="H151" i="5"/>
  <c r="C151" i="5"/>
  <c r="U150" i="5"/>
  <c r="T150" i="5"/>
  <c r="S150" i="5"/>
  <c r="R150" i="5"/>
  <c r="K150" i="5"/>
  <c r="I150" i="5"/>
  <c r="H150" i="5"/>
  <c r="C150" i="5"/>
  <c r="U149" i="5"/>
  <c r="T149" i="5"/>
  <c r="S149" i="5"/>
  <c r="R149" i="5"/>
  <c r="K149" i="5"/>
  <c r="H149" i="5"/>
  <c r="C149" i="5"/>
  <c r="U148" i="5"/>
  <c r="T148" i="5"/>
  <c r="S148" i="5"/>
  <c r="K148" i="5"/>
  <c r="I148" i="5"/>
  <c r="C148" i="5"/>
  <c r="U147" i="5"/>
  <c r="T147" i="5"/>
  <c r="S147" i="5"/>
  <c r="K147" i="5"/>
  <c r="C147" i="5"/>
  <c r="U146" i="5"/>
  <c r="T146" i="5"/>
  <c r="S146" i="5"/>
  <c r="R146" i="5"/>
  <c r="K146" i="5"/>
  <c r="I146" i="5"/>
  <c r="H146" i="5"/>
  <c r="C146" i="5"/>
  <c r="U145" i="5"/>
  <c r="T145" i="5"/>
  <c r="S145" i="5"/>
  <c r="R145" i="5"/>
  <c r="K145" i="5"/>
  <c r="I145" i="5"/>
  <c r="H145" i="5"/>
  <c r="C145" i="5"/>
  <c r="U144" i="5"/>
  <c r="T144" i="5"/>
  <c r="S144" i="5"/>
  <c r="R144" i="5"/>
  <c r="K144" i="5"/>
  <c r="I144" i="5"/>
  <c r="H144" i="5"/>
  <c r="C144" i="5"/>
  <c r="U143" i="5"/>
  <c r="T143" i="5"/>
  <c r="S143" i="5"/>
  <c r="R143" i="5"/>
  <c r="K143" i="5"/>
  <c r="H143" i="5"/>
  <c r="C143" i="5"/>
  <c r="U142" i="5"/>
  <c r="T142" i="5"/>
  <c r="S142" i="5"/>
  <c r="R142" i="5"/>
  <c r="K142" i="5"/>
  <c r="H142" i="5"/>
  <c r="C142" i="5"/>
  <c r="U141" i="5"/>
  <c r="T141" i="5"/>
  <c r="S141" i="5"/>
  <c r="R141" i="5"/>
  <c r="K141" i="5"/>
  <c r="H141" i="5"/>
  <c r="C141" i="5"/>
  <c r="U140" i="5"/>
  <c r="T140" i="5"/>
  <c r="S140" i="5"/>
  <c r="K140" i="5"/>
  <c r="C140" i="5"/>
  <c r="U139" i="5"/>
  <c r="T139" i="5"/>
  <c r="S139" i="5"/>
  <c r="K139" i="5"/>
  <c r="C139" i="5"/>
  <c r="U138" i="5"/>
  <c r="T138" i="5"/>
  <c r="S138" i="5"/>
  <c r="R138" i="5"/>
  <c r="K138" i="5"/>
  <c r="I138" i="5"/>
  <c r="H138" i="5"/>
  <c r="C138" i="5"/>
  <c r="U137" i="5"/>
  <c r="T137" i="5"/>
  <c r="S137" i="5"/>
  <c r="R137" i="5"/>
  <c r="K137" i="5"/>
  <c r="H137" i="5"/>
  <c r="C137" i="5"/>
  <c r="U136" i="5"/>
  <c r="T136" i="5"/>
  <c r="S136" i="5"/>
  <c r="R136" i="5"/>
  <c r="K136" i="5"/>
  <c r="H136" i="5"/>
  <c r="C136" i="5"/>
  <c r="U135" i="5"/>
  <c r="T135" i="5"/>
  <c r="S135" i="5"/>
  <c r="R135" i="5"/>
  <c r="K135" i="5"/>
  <c r="H135" i="5"/>
  <c r="C135" i="5"/>
  <c r="U134" i="5"/>
  <c r="T134" i="5"/>
  <c r="S134" i="5"/>
  <c r="R134" i="5"/>
  <c r="K134" i="5"/>
  <c r="I134" i="5"/>
  <c r="H134" i="5"/>
  <c r="C134" i="5"/>
  <c r="U133" i="5"/>
  <c r="T133" i="5"/>
  <c r="S133" i="5"/>
  <c r="R133" i="5"/>
  <c r="K133" i="5"/>
  <c r="H133" i="5"/>
  <c r="C133" i="5"/>
  <c r="U132" i="5"/>
  <c r="S132" i="5"/>
  <c r="K132" i="5"/>
  <c r="I132" i="5"/>
  <c r="C132" i="5"/>
  <c r="U131" i="5"/>
  <c r="S131" i="5"/>
  <c r="K131" i="5"/>
  <c r="C131" i="5"/>
  <c r="C130" i="5"/>
  <c r="J125" i="5"/>
  <c r="I125" i="5"/>
  <c r="B125" i="5"/>
  <c r="B124" i="5"/>
  <c r="C123" i="5"/>
  <c r="U122" i="5"/>
  <c r="T122" i="5"/>
  <c r="S122" i="5"/>
  <c r="R122" i="5"/>
  <c r="K122" i="5"/>
  <c r="J122" i="5"/>
  <c r="I122" i="5"/>
  <c r="H122" i="5"/>
  <c r="C122" i="5"/>
  <c r="U121" i="5"/>
  <c r="T121" i="5"/>
  <c r="S121" i="5"/>
  <c r="R121" i="5"/>
  <c r="K121" i="5"/>
  <c r="J121" i="5"/>
  <c r="I121" i="5"/>
  <c r="H121" i="5"/>
  <c r="C121" i="5"/>
  <c r="U120" i="5"/>
  <c r="T120" i="5"/>
  <c r="S120" i="5"/>
  <c r="R120" i="5"/>
  <c r="K120" i="5"/>
  <c r="J120" i="5"/>
  <c r="I120" i="5"/>
  <c r="H120" i="5"/>
  <c r="C120" i="5"/>
  <c r="U119" i="5"/>
  <c r="T119" i="5"/>
  <c r="S119" i="5"/>
  <c r="R119" i="5"/>
  <c r="K119" i="5"/>
  <c r="J119" i="5"/>
  <c r="I119" i="5"/>
  <c r="H119" i="5"/>
  <c r="C119" i="5"/>
  <c r="U118" i="5"/>
  <c r="T118" i="5"/>
  <c r="S118" i="5"/>
  <c r="R118" i="5"/>
  <c r="K118" i="5"/>
  <c r="J118" i="5"/>
  <c r="I118" i="5"/>
  <c r="H118" i="5"/>
  <c r="C118" i="5"/>
  <c r="U117" i="5"/>
  <c r="T117" i="5"/>
  <c r="S117" i="5"/>
  <c r="R117" i="5"/>
  <c r="K117" i="5"/>
  <c r="J117" i="5"/>
  <c r="I117" i="5"/>
  <c r="H117" i="5"/>
  <c r="C117" i="5"/>
  <c r="U116" i="5"/>
  <c r="S116" i="5"/>
  <c r="K116" i="5"/>
  <c r="I116" i="5"/>
  <c r="C116" i="5"/>
  <c r="U115" i="5"/>
  <c r="S115" i="5"/>
  <c r="K115" i="5"/>
  <c r="I115" i="5"/>
  <c r="C115" i="5"/>
  <c r="U114" i="5"/>
  <c r="T114" i="5"/>
  <c r="S114" i="5"/>
  <c r="R114" i="5"/>
  <c r="K114" i="5"/>
  <c r="J114" i="5"/>
  <c r="I114" i="5"/>
  <c r="H114" i="5"/>
  <c r="C114" i="5"/>
  <c r="U113" i="5"/>
  <c r="T113" i="5"/>
  <c r="S113" i="5"/>
  <c r="R113" i="5"/>
  <c r="K113" i="5"/>
  <c r="J113" i="5"/>
  <c r="I113" i="5"/>
  <c r="H113" i="5"/>
  <c r="C113" i="5"/>
  <c r="U112" i="5"/>
  <c r="T112" i="5"/>
  <c r="S112" i="5"/>
  <c r="R112" i="5"/>
  <c r="K112" i="5"/>
  <c r="J112" i="5"/>
  <c r="I112" i="5"/>
  <c r="H112" i="5"/>
  <c r="C112" i="5"/>
  <c r="U111" i="5"/>
  <c r="T111" i="5"/>
  <c r="S111" i="5"/>
  <c r="R111" i="5"/>
  <c r="K111" i="5"/>
  <c r="J111" i="5"/>
  <c r="I111" i="5"/>
  <c r="H111" i="5"/>
  <c r="C111" i="5"/>
  <c r="U110" i="5"/>
  <c r="T110" i="5"/>
  <c r="S110" i="5"/>
  <c r="R110" i="5"/>
  <c r="K110" i="5"/>
  <c r="J110" i="5"/>
  <c r="I110" i="5"/>
  <c r="H110" i="5"/>
  <c r="C110" i="5"/>
  <c r="U109" i="5"/>
  <c r="T109" i="5"/>
  <c r="S109" i="5"/>
  <c r="R109" i="5"/>
  <c r="K109" i="5"/>
  <c r="J109" i="5"/>
  <c r="I109" i="5"/>
  <c r="H109" i="5"/>
  <c r="C109" i="5"/>
  <c r="U108" i="5"/>
  <c r="S108" i="5"/>
  <c r="K108" i="5"/>
  <c r="I108" i="5"/>
  <c r="C108" i="5"/>
  <c r="U107" i="5"/>
  <c r="S107" i="5"/>
  <c r="K107" i="5"/>
  <c r="I107" i="5"/>
  <c r="C107" i="5"/>
  <c r="U106" i="5"/>
  <c r="T106" i="5"/>
  <c r="S106" i="5"/>
  <c r="R106" i="5"/>
  <c r="K106" i="5"/>
  <c r="J106" i="5"/>
  <c r="I106" i="5"/>
  <c r="H106" i="5"/>
  <c r="C106" i="5"/>
  <c r="U105" i="5"/>
  <c r="T105" i="5"/>
  <c r="S105" i="5"/>
  <c r="R105" i="5"/>
  <c r="K105" i="5"/>
  <c r="J105" i="5"/>
  <c r="I105" i="5"/>
  <c r="H105" i="5"/>
  <c r="C105" i="5"/>
  <c r="U104" i="5"/>
  <c r="T104" i="5"/>
  <c r="S104" i="5"/>
  <c r="R104" i="5"/>
  <c r="K104" i="5"/>
  <c r="J104" i="5"/>
  <c r="I104" i="5"/>
  <c r="H104" i="5"/>
  <c r="C104" i="5"/>
  <c r="U103" i="5"/>
  <c r="T103" i="5"/>
  <c r="S103" i="5"/>
  <c r="R103" i="5"/>
  <c r="K103" i="5"/>
  <c r="J103" i="5"/>
  <c r="I103" i="5"/>
  <c r="H103" i="5"/>
  <c r="C103" i="5"/>
  <c r="U102" i="5"/>
  <c r="T102" i="5"/>
  <c r="S102" i="5"/>
  <c r="R102" i="5"/>
  <c r="K102" i="5"/>
  <c r="J102" i="5"/>
  <c r="I102" i="5"/>
  <c r="H102" i="5"/>
  <c r="C102" i="5"/>
  <c r="U101" i="5"/>
  <c r="T101" i="5"/>
  <c r="S101" i="5"/>
  <c r="R101" i="5"/>
  <c r="K101" i="5"/>
  <c r="J101" i="5"/>
  <c r="I101" i="5"/>
  <c r="H101" i="5"/>
  <c r="C101" i="5"/>
  <c r="U100" i="5"/>
  <c r="S100" i="5"/>
  <c r="K100" i="5"/>
  <c r="I100" i="5"/>
  <c r="C100" i="5"/>
  <c r="U99" i="5"/>
  <c r="S99" i="5"/>
  <c r="K99" i="5"/>
  <c r="I99" i="5"/>
  <c r="C99" i="5"/>
  <c r="U98" i="5"/>
  <c r="T98" i="5"/>
  <c r="S98" i="5"/>
  <c r="R98" i="5"/>
  <c r="K98" i="5"/>
  <c r="J98" i="5"/>
  <c r="I98" i="5"/>
  <c r="H98" i="5"/>
  <c r="C98" i="5"/>
  <c r="U97" i="5"/>
  <c r="T97" i="5"/>
  <c r="S97" i="5"/>
  <c r="R97" i="5"/>
  <c r="K97" i="5"/>
  <c r="J97" i="5"/>
  <c r="I97" i="5"/>
  <c r="H97" i="5"/>
  <c r="C97" i="5"/>
  <c r="U96" i="5"/>
  <c r="T96" i="5"/>
  <c r="S96" i="5"/>
  <c r="R96" i="5"/>
  <c r="K96" i="5"/>
  <c r="J96" i="5"/>
  <c r="I96" i="5"/>
  <c r="H96" i="5"/>
  <c r="C96" i="5"/>
  <c r="U95" i="5"/>
  <c r="T95" i="5"/>
  <c r="S95" i="5"/>
  <c r="R95" i="5"/>
  <c r="K95" i="5"/>
  <c r="J95" i="5"/>
  <c r="I95" i="5"/>
  <c r="H95" i="5"/>
  <c r="C95" i="5"/>
  <c r="U94" i="5"/>
  <c r="T94" i="5"/>
  <c r="S94" i="5"/>
  <c r="R94" i="5"/>
  <c r="K94" i="5"/>
  <c r="J94" i="5"/>
  <c r="I94" i="5"/>
  <c r="H94" i="5"/>
  <c r="C94" i="5"/>
  <c r="U93" i="5"/>
  <c r="T93" i="5"/>
  <c r="S93" i="5"/>
  <c r="R93" i="5"/>
  <c r="K93" i="5"/>
  <c r="J93" i="5"/>
  <c r="I93" i="5"/>
  <c r="H93" i="5"/>
  <c r="C93" i="5"/>
  <c r="U92" i="5"/>
  <c r="S92" i="5"/>
  <c r="K92" i="5"/>
  <c r="I92" i="5"/>
  <c r="C92" i="5"/>
  <c r="U91" i="5"/>
  <c r="S91" i="5"/>
  <c r="K91" i="5"/>
  <c r="I91" i="5"/>
  <c r="C91" i="5"/>
  <c r="C90" i="5"/>
  <c r="B84" i="5"/>
  <c r="B85" i="5" s="1"/>
  <c r="C83" i="5"/>
  <c r="U82" i="5"/>
  <c r="T82" i="5"/>
  <c r="S82" i="5"/>
  <c r="R82" i="5"/>
  <c r="K82" i="5"/>
  <c r="J82" i="5"/>
  <c r="I82" i="5"/>
  <c r="H82" i="5"/>
  <c r="C82" i="5"/>
  <c r="U81" i="5"/>
  <c r="T81" i="5"/>
  <c r="S81" i="5"/>
  <c r="R81" i="5"/>
  <c r="K81" i="5"/>
  <c r="J81" i="5"/>
  <c r="I81" i="5"/>
  <c r="H81" i="5"/>
  <c r="C81" i="5"/>
  <c r="U80" i="5"/>
  <c r="T80" i="5"/>
  <c r="S80" i="5"/>
  <c r="R80" i="5"/>
  <c r="K80" i="5"/>
  <c r="J80" i="5"/>
  <c r="I80" i="5"/>
  <c r="H80" i="5"/>
  <c r="C80" i="5"/>
  <c r="U79" i="5"/>
  <c r="T79" i="5"/>
  <c r="S79" i="5"/>
  <c r="R79" i="5"/>
  <c r="K79" i="5"/>
  <c r="J79" i="5"/>
  <c r="I79" i="5"/>
  <c r="H79" i="5"/>
  <c r="C79" i="5"/>
  <c r="U78" i="5"/>
  <c r="T78" i="5"/>
  <c r="S78" i="5"/>
  <c r="R78" i="5"/>
  <c r="K78" i="5"/>
  <c r="J78" i="5"/>
  <c r="I78" i="5"/>
  <c r="H78" i="5"/>
  <c r="C78" i="5"/>
  <c r="U77" i="5"/>
  <c r="T77" i="5"/>
  <c r="S77" i="5"/>
  <c r="R77" i="5"/>
  <c r="K77" i="5"/>
  <c r="J77" i="5"/>
  <c r="I77" i="5"/>
  <c r="H77" i="5"/>
  <c r="C77" i="5"/>
  <c r="U76" i="5"/>
  <c r="S76" i="5"/>
  <c r="K76" i="5"/>
  <c r="I76" i="5"/>
  <c r="C76" i="5"/>
  <c r="U75" i="5"/>
  <c r="S75" i="5"/>
  <c r="K75" i="5"/>
  <c r="I75" i="5"/>
  <c r="C75" i="5"/>
  <c r="U74" i="5"/>
  <c r="T74" i="5"/>
  <c r="S74" i="5"/>
  <c r="R74" i="5"/>
  <c r="K74" i="5"/>
  <c r="J74" i="5"/>
  <c r="I74" i="5"/>
  <c r="H74" i="5"/>
  <c r="C74" i="5"/>
  <c r="U73" i="5"/>
  <c r="T73" i="5"/>
  <c r="S73" i="5"/>
  <c r="R73" i="5"/>
  <c r="K73" i="5"/>
  <c r="J73" i="5"/>
  <c r="I73" i="5"/>
  <c r="H73" i="5"/>
  <c r="C73" i="5"/>
  <c r="U72" i="5"/>
  <c r="T72" i="5"/>
  <c r="S72" i="5"/>
  <c r="R72" i="5"/>
  <c r="K72" i="5"/>
  <c r="J72" i="5"/>
  <c r="I72" i="5"/>
  <c r="H72" i="5"/>
  <c r="C72" i="5"/>
  <c r="U71" i="5"/>
  <c r="T71" i="5"/>
  <c r="S71" i="5"/>
  <c r="R71" i="5"/>
  <c r="K71" i="5"/>
  <c r="J71" i="5"/>
  <c r="I71" i="5"/>
  <c r="H71" i="5"/>
  <c r="C71" i="5"/>
  <c r="U70" i="5"/>
  <c r="T70" i="5"/>
  <c r="S70" i="5"/>
  <c r="R70" i="5"/>
  <c r="K70" i="5"/>
  <c r="J70" i="5"/>
  <c r="I70" i="5"/>
  <c r="H70" i="5"/>
  <c r="C70" i="5"/>
  <c r="U69" i="5"/>
  <c r="T69" i="5"/>
  <c r="S69" i="5"/>
  <c r="R69" i="5"/>
  <c r="K69" i="5"/>
  <c r="J69" i="5"/>
  <c r="I69" i="5"/>
  <c r="H69" i="5"/>
  <c r="C69" i="5"/>
  <c r="U68" i="5"/>
  <c r="S68" i="5"/>
  <c r="K68" i="5"/>
  <c r="I68" i="5"/>
  <c r="C68" i="5"/>
  <c r="U67" i="5"/>
  <c r="S67" i="5"/>
  <c r="K67" i="5"/>
  <c r="I67" i="5"/>
  <c r="C67" i="5"/>
  <c r="U66" i="5"/>
  <c r="T66" i="5"/>
  <c r="S66" i="5"/>
  <c r="R66" i="5"/>
  <c r="K66" i="5"/>
  <c r="J66" i="5"/>
  <c r="I66" i="5"/>
  <c r="H66" i="5"/>
  <c r="C66" i="5"/>
  <c r="U65" i="5"/>
  <c r="T65" i="5"/>
  <c r="S65" i="5"/>
  <c r="R65" i="5"/>
  <c r="K65" i="5"/>
  <c r="J65" i="5"/>
  <c r="I65" i="5"/>
  <c r="H65" i="5"/>
  <c r="C65" i="5"/>
  <c r="U64" i="5"/>
  <c r="T64" i="5"/>
  <c r="S64" i="5"/>
  <c r="R64" i="5"/>
  <c r="K64" i="5"/>
  <c r="J64" i="5"/>
  <c r="I64" i="5"/>
  <c r="H64" i="5"/>
  <c r="C64" i="5"/>
  <c r="U63" i="5"/>
  <c r="T63" i="5"/>
  <c r="S63" i="5"/>
  <c r="R63" i="5"/>
  <c r="K63" i="5"/>
  <c r="J63" i="5"/>
  <c r="I63" i="5"/>
  <c r="H63" i="5"/>
  <c r="C63" i="5"/>
  <c r="U62" i="5"/>
  <c r="T62" i="5"/>
  <c r="S62" i="5"/>
  <c r="R62" i="5"/>
  <c r="K62" i="5"/>
  <c r="J62" i="5"/>
  <c r="I62" i="5"/>
  <c r="H62" i="5"/>
  <c r="C62" i="5"/>
  <c r="U61" i="5"/>
  <c r="T61" i="5"/>
  <c r="S61" i="5"/>
  <c r="R61" i="5"/>
  <c r="K61" i="5"/>
  <c r="J61" i="5"/>
  <c r="I61" i="5"/>
  <c r="H61" i="5"/>
  <c r="C61" i="5"/>
  <c r="U60" i="5"/>
  <c r="S60" i="5"/>
  <c r="K60" i="5"/>
  <c r="I60" i="5"/>
  <c r="C60" i="5"/>
  <c r="U59" i="5"/>
  <c r="S59" i="5"/>
  <c r="K59" i="5"/>
  <c r="I59" i="5"/>
  <c r="C59" i="5"/>
  <c r="U58" i="5"/>
  <c r="T58" i="5"/>
  <c r="S58" i="5"/>
  <c r="R58" i="5"/>
  <c r="K58" i="5"/>
  <c r="J58" i="5"/>
  <c r="I58" i="5"/>
  <c r="H58" i="5"/>
  <c r="C58" i="5"/>
  <c r="U57" i="5"/>
  <c r="T57" i="5"/>
  <c r="S57" i="5"/>
  <c r="R57" i="5"/>
  <c r="K57" i="5"/>
  <c r="J57" i="5"/>
  <c r="I57" i="5"/>
  <c r="H57" i="5"/>
  <c r="C57" i="5"/>
  <c r="U56" i="5"/>
  <c r="T56" i="5"/>
  <c r="S56" i="5"/>
  <c r="R56" i="5"/>
  <c r="K56" i="5"/>
  <c r="J56" i="5"/>
  <c r="I56" i="5"/>
  <c r="H56" i="5"/>
  <c r="C56" i="5"/>
  <c r="U55" i="5"/>
  <c r="T55" i="5"/>
  <c r="S55" i="5"/>
  <c r="R55" i="5"/>
  <c r="K55" i="5"/>
  <c r="J55" i="5"/>
  <c r="I55" i="5"/>
  <c r="H55" i="5"/>
  <c r="C55" i="5"/>
  <c r="U54" i="5"/>
  <c r="T54" i="5"/>
  <c r="S54" i="5"/>
  <c r="R54" i="5"/>
  <c r="K54" i="5"/>
  <c r="J54" i="5"/>
  <c r="I54" i="5"/>
  <c r="H54" i="5"/>
  <c r="C54" i="5"/>
  <c r="U53" i="5"/>
  <c r="T53" i="5"/>
  <c r="S53" i="5"/>
  <c r="R53" i="5"/>
  <c r="K53" i="5"/>
  <c r="J53" i="5"/>
  <c r="I53" i="5"/>
  <c r="H53" i="5"/>
  <c r="C53" i="5"/>
  <c r="U52" i="5"/>
  <c r="S52" i="5"/>
  <c r="K52" i="5"/>
  <c r="I52" i="5"/>
  <c r="C52" i="5"/>
  <c r="U51" i="5"/>
  <c r="S51" i="5"/>
  <c r="K51" i="5"/>
  <c r="I51" i="5"/>
  <c r="C51" i="5"/>
  <c r="U50" i="5"/>
  <c r="T50" i="5"/>
  <c r="S50" i="5"/>
  <c r="R50" i="5"/>
  <c r="K50" i="5"/>
  <c r="J50" i="5"/>
  <c r="I50" i="5"/>
  <c r="H50" i="5"/>
  <c r="C50" i="5"/>
  <c r="U49" i="5"/>
  <c r="T49" i="5"/>
  <c r="S49" i="5"/>
  <c r="R49" i="5"/>
  <c r="K49" i="5"/>
  <c r="J49" i="5"/>
  <c r="I49" i="5"/>
  <c r="H49" i="5"/>
  <c r="C49" i="5"/>
  <c r="U48" i="5"/>
  <c r="T48" i="5"/>
  <c r="S48" i="5"/>
  <c r="R48" i="5"/>
  <c r="K48" i="5"/>
  <c r="J48" i="5"/>
  <c r="I48" i="5"/>
  <c r="H48" i="5"/>
  <c r="C48" i="5"/>
  <c r="U47" i="5"/>
  <c r="T47" i="5"/>
  <c r="S47" i="5"/>
  <c r="R47" i="5"/>
  <c r="K47" i="5"/>
  <c r="J47" i="5"/>
  <c r="I47" i="5"/>
  <c r="H47" i="5"/>
  <c r="C47" i="5"/>
  <c r="U46" i="5"/>
  <c r="T46" i="5"/>
  <c r="S46" i="5"/>
  <c r="R46" i="5"/>
  <c r="K46" i="5"/>
  <c r="J46" i="5"/>
  <c r="I46" i="5"/>
  <c r="H46" i="5"/>
  <c r="C46" i="5"/>
  <c r="U45" i="5"/>
  <c r="T45" i="5"/>
  <c r="S45" i="5"/>
  <c r="R45" i="5"/>
  <c r="K45" i="5"/>
  <c r="J45" i="5"/>
  <c r="I45" i="5"/>
  <c r="H45" i="5"/>
  <c r="C45" i="5"/>
  <c r="U44" i="5"/>
  <c r="S44" i="5"/>
  <c r="K44" i="5"/>
  <c r="I44" i="5"/>
  <c r="C44" i="5"/>
  <c r="U43" i="5"/>
  <c r="S43" i="5"/>
  <c r="K43" i="5"/>
  <c r="I43" i="5"/>
  <c r="C43" i="5"/>
  <c r="U42" i="5"/>
  <c r="T42" i="5"/>
  <c r="S42" i="5"/>
  <c r="R42" i="5"/>
  <c r="K42" i="5"/>
  <c r="J42" i="5"/>
  <c r="I42" i="5"/>
  <c r="H42" i="5"/>
  <c r="C42" i="5"/>
  <c r="U41" i="5"/>
  <c r="T41" i="5"/>
  <c r="S41" i="5"/>
  <c r="R41" i="5"/>
  <c r="K41" i="5"/>
  <c r="J41" i="5"/>
  <c r="I41" i="5"/>
  <c r="H41" i="5"/>
  <c r="C41" i="5"/>
  <c r="U40" i="5"/>
  <c r="T40" i="5"/>
  <c r="S40" i="5"/>
  <c r="R40" i="5"/>
  <c r="K40" i="5"/>
  <c r="J40" i="5"/>
  <c r="I40" i="5"/>
  <c r="H40" i="5"/>
  <c r="C40" i="5"/>
  <c r="U39" i="5"/>
  <c r="T39" i="5"/>
  <c r="S39" i="5"/>
  <c r="R39" i="5"/>
  <c r="K39" i="5"/>
  <c r="J39" i="5"/>
  <c r="I39" i="5"/>
  <c r="H39" i="5"/>
  <c r="C39" i="5"/>
  <c r="U38" i="5"/>
  <c r="T38" i="5"/>
  <c r="S38" i="5"/>
  <c r="R38" i="5"/>
  <c r="K38" i="5"/>
  <c r="J38" i="5"/>
  <c r="I38" i="5"/>
  <c r="H38" i="5"/>
  <c r="C38" i="5"/>
  <c r="U37" i="5"/>
  <c r="T37" i="5"/>
  <c r="S37" i="5"/>
  <c r="R37" i="5"/>
  <c r="K37" i="5"/>
  <c r="J37" i="5"/>
  <c r="I37" i="5"/>
  <c r="H37" i="5"/>
  <c r="C37" i="5"/>
  <c r="U36" i="5"/>
  <c r="S36" i="5"/>
  <c r="K36" i="5"/>
  <c r="I36" i="5"/>
  <c r="C36" i="5"/>
  <c r="U35" i="5"/>
  <c r="S35" i="5"/>
  <c r="K35" i="5"/>
  <c r="I35" i="5"/>
  <c r="C35" i="5"/>
  <c r="C34" i="5"/>
  <c r="B29" i="5"/>
  <c r="C28" i="5"/>
  <c r="B28" i="5"/>
  <c r="C27" i="5"/>
  <c r="U26" i="5"/>
  <c r="T26" i="5"/>
  <c r="S26" i="5"/>
  <c r="R26" i="5"/>
  <c r="K26" i="5"/>
  <c r="J26" i="5"/>
  <c r="I26" i="5"/>
  <c r="H26" i="5"/>
  <c r="U25" i="5"/>
  <c r="T25" i="5"/>
  <c r="S25" i="5"/>
  <c r="R25" i="5"/>
  <c r="K25" i="5"/>
  <c r="J25" i="5"/>
  <c r="I25" i="5"/>
  <c r="H25" i="5"/>
  <c r="C25" i="5"/>
  <c r="U24" i="5"/>
  <c r="T24" i="5"/>
  <c r="S24" i="5"/>
  <c r="R24" i="5"/>
  <c r="K24" i="5"/>
  <c r="J24" i="5"/>
  <c r="I24" i="5"/>
  <c r="H24" i="5"/>
  <c r="C24" i="5"/>
  <c r="U23" i="5"/>
  <c r="T23" i="5"/>
  <c r="S23" i="5"/>
  <c r="R23" i="5"/>
  <c r="K23" i="5"/>
  <c r="J23" i="5"/>
  <c r="I23" i="5"/>
  <c r="H23" i="5"/>
  <c r="C23" i="5"/>
  <c r="U22" i="5"/>
  <c r="T22" i="5"/>
  <c r="S22" i="5"/>
  <c r="R22" i="5"/>
  <c r="K22" i="5"/>
  <c r="J22" i="5"/>
  <c r="I22" i="5"/>
  <c r="H22" i="5"/>
  <c r="C22" i="5"/>
  <c r="U21" i="5"/>
  <c r="T21" i="5"/>
  <c r="S21" i="5"/>
  <c r="R21" i="5"/>
  <c r="K21" i="5"/>
  <c r="J21" i="5"/>
  <c r="I21" i="5"/>
  <c r="H21" i="5"/>
  <c r="C21" i="5"/>
  <c r="U20" i="5"/>
  <c r="S20" i="5"/>
  <c r="K20" i="5"/>
  <c r="I20" i="5"/>
  <c r="C20" i="5"/>
  <c r="U19" i="5"/>
  <c r="S19" i="5"/>
  <c r="K19" i="5"/>
  <c r="I19" i="5"/>
  <c r="C19" i="5"/>
  <c r="U18" i="5"/>
  <c r="T18" i="5"/>
  <c r="S18" i="5"/>
  <c r="R18" i="5"/>
  <c r="K18" i="5"/>
  <c r="J18" i="5"/>
  <c r="I18" i="5"/>
  <c r="H18" i="5"/>
  <c r="C18" i="5"/>
  <c r="U17" i="5"/>
  <c r="T17" i="5"/>
  <c r="S17" i="5"/>
  <c r="R17" i="5"/>
  <c r="K17" i="5"/>
  <c r="J17" i="5"/>
  <c r="I17" i="5"/>
  <c r="H17" i="5"/>
  <c r="C17" i="5"/>
  <c r="U16" i="5"/>
  <c r="T16" i="5"/>
  <c r="S16" i="5"/>
  <c r="R16" i="5"/>
  <c r="K16" i="5"/>
  <c r="J16" i="5"/>
  <c r="I16" i="5"/>
  <c r="H16" i="5"/>
  <c r="C16" i="5"/>
  <c r="U15" i="5"/>
  <c r="T15" i="5"/>
  <c r="S15" i="5"/>
  <c r="R15" i="5"/>
  <c r="K15" i="5"/>
  <c r="J15" i="5"/>
  <c r="I15" i="5"/>
  <c r="H15" i="5"/>
  <c r="C15" i="5"/>
  <c r="U14" i="5"/>
  <c r="T14" i="5"/>
  <c r="S14" i="5"/>
  <c r="R14" i="5"/>
  <c r="K14" i="5"/>
  <c r="J14" i="5"/>
  <c r="I14" i="5"/>
  <c r="H14" i="5"/>
  <c r="C14" i="5"/>
  <c r="U13" i="5"/>
  <c r="T13" i="5"/>
  <c r="S13" i="5"/>
  <c r="R13" i="5"/>
  <c r="K13" i="5"/>
  <c r="J13" i="5"/>
  <c r="I13" i="5"/>
  <c r="H13" i="5"/>
  <c r="C13" i="5"/>
  <c r="U12" i="5"/>
  <c r="S12" i="5"/>
  <c r="K12" i="5"/>
  <c r="I12" i="5"/>
  <c r="C12" i="5"/>
  <c r="U11" i="5"/>
  <c r="S11" i="5"/>
  <c r="K11" i="5"/>
  <c r="I11" i="5"/>
  <c r="C11" i="5"/>
  <c r="C10" i="5"/>
  <c r="B5" i="5"/>
  <c r="B6" i="5" s="1"/>
  <c r="B4" i="5"/>
  <c r="C3" i="5"/>
  <c r="C6" i="5" l="1"/>
  <c r="B7" i="5"/>
  <c r="C5" i="5"/>
  <c r="B30" i="5"/>
  <c r="C29" i="5"/>
  <c r="C4" i="5"/>
  <c r="B86" i="5"/>
  <c r="C85" i="5"/>
  <c r="J162" i="5"/>
  <c r="J158" i="5"/>
  <c r="J152" i="5"/>
  <c r="J146" i="5"/>
  <c r="J142" i="5"/>
  <c r="J136" i="5"/>
  <c r="J161" i="5"/>
  <c r="J157" i="5"/>
  <c r="J151" i="5"/>
  <c r="J135" i="5"/>
  <c r="J141" i="5"/>
  <c r="C125" i="5"/>
  <c r="J133" i="5"/>
  <c r="J134" i="5"/>
  <c r="J153" i="5"/>
  <c r="J159" i="5"/>
  <c r="C84" i="5"/>
  <c r="B126" i="5"/>
  <c r="J145" i="5"/>
  <c r="B165" i="5"/>
  <c r="C124" i="5"/>
  <c r="I159" i="5"/>
  <c r="I156" i="5"/>
  <c r="I155" i="5"/>
  <c r="I153" i="5"/>
  <c r="I149" i="5"/>
  <c r="I143" i="5"/>
  <c r="I140" i="5"/>
  <c r="I139" i="5"/>
  <c r="I137" i="5"/>
  <c r="I133" i="5"/>
  <c r="I131" i="5"/>
  <c r="I162" i="5"/>
  <c r="I158" i="5"/>
  <c r="I152" i="5"/>
  <c r="I135" i="5"/>
  <c r="I136" i="5"/>
  <c r="J137" i="5"/>
  <c r="J138" i="5"/>
  <c r="I141" i="5"/>
  <c r="I142" i="5"/>
  <c r="J143" i="5"/>
  <c r="J144" i="5"/>
  <c r="I147" i="5"/>
  <c r="J149" i="5"/>
  <c r="J150" i="5"/>
  <c r="J154" i="5"/>
  <c r="J160" i="5"/>
  <c r="C164" i="5"/>
  <c r="B190" i="5"/>
  <c r="B213" i="5"/>
  <c r="B255" i="5"/>
  <c r="C254" i="5"/>
  <c r="C188" i="5"/>
  <c r="C212" i="5"/>
  <c r="C252" i="5"/>
  <c r="C253" i="5"/>
  <c r="C3" i="4"/>
  <c r="F3" i="4"/>
  <c r="G3" i="4" s="1"/>
  <c r="K3" i="4" s="1"/>
  <c r="N3" i="4" s="1"/>
  <c r="H3" i="4"/>
  <c r="J3" i="4"/>
  <c r="C4" i="4"/>
  <c r="F4" i="4" s="1"/>
  <c r="G4" i="4" s="1"/>
  <c r="H4" i="4"/>
  <c r="C5" i="4"/>
  <c r="F5" i="4" s="1"/>
  <c r="G5" i="4" s="1"/>
  <c r="K5" i="4" s="1"/>
  <c r="N5" i="4" s="1"/>
  <c r="H5" i="4"/>
  <c r="J5" i="4"/>
  <c r="M5" i="4"/>
  <c r="P5" i="4"/>
  <c r="C6" i="4"/>
  <c r="F6" i="4"/>
  <c r="G6" i="4" s="1"/>
  <c r="K6" i="4" s="1"/>
  <c r="N6" i="4" s="1"/>
  <c r="H6" i="4"/>
  <c r="J6" i="4"/>
  <c r="M6" i="4" s="1"/>
  <c r="P6" i="4"/>
  <c r="Q6" i="4"/>
  <c r="C7" i="4"/>
  <c r="F7" i="4" s="1"/>
  <c r="G7" i="4"/>
  <c r="K7" i="4" s="1"/>
  <c r="H7" i="4"/>
  <c r="J7" i="4"/>
  <c r="Q7" i="4" s="1"/>
  <c r="M7" i="4"/>
  <c r="N7" i="4"/>
  <c r="P7" i="4"/>
  <c r="C8" i="4"/>
  <c r="F8" i="4" s="1"/>
  <c r="G8" i="4" s="1"/>
  <c r="H8" i="4"/>
  <c r="J8" i="4"/>
  <c r="K8" i="4"/>
  <c r="N8" i="4" s="1"/>
  <c r="C9" i="4"/>
  <c r="F9" i="4" s="1"/>
  <c r="G9" i="4" s="1"/>
  <c r="H9" i="4"/>
  <c r="C10" i="4"/>
  <c r="F10" i="4" s="1"/>
  <c r="G10" i="4"/>
  <c r="K10" i="4" s="1"/>
  <c r="H10" i="4"/>
  <c r="J10" i="4"/>
  <c r="C11" i="4"/>
  <c r="F11" i="4"/>
  <c r="G11" i="4" s="1"/>
  <c r="K11" i="4" s="1"/>
  <c r="N11" i="4" s="1"/>
  <c r="H11" i="4"/>
  <c r="J11" i="4"/>
  <c r="M11" i="4" s="1"/>
  <c r="P11" i="4"/>
  <c r="Q11" i="4"/>
  <c r="C12" i="4"/>
  <c r="F12" i="4" s="1"/>
  <c r="G12" i="4"/>
  <c r="H12" i="4"/>
  <c r="C13" i="4"/>
  <c r="F13" i="4" s="1"/>
  <c r="G13" i="4" s="1"/>
  <c r="K13" i="4" s="1"/>
  <c r="N13" i="4" s="1"/>
  <c r="H13" i="4"/>
  <c r="J13" i="4"/>
  <c r="M13" i="4"/>
  <c r="P13" i="4"/>
  <c r="C14" i="4"/>
  <c r="F14" i="4"/>
  <c r="G14" i="4" s="1"/>
  <c r="K14" i="4" s="1"/>
  <c r="N14" i="4" s="1"/>
  <c r="H14" i="4"/>
  <c r="J14" i="4"/>
  <c r="M14" i="4" s="1"/>
  <c r="P14" i="4"/>
  <c r="C15" i="4"/>
  <c r="F15" i="4" s="1"/>
  <c r="G15" i="4"/>
  <c r="K15" i="4" s="1"/>
  <c r="H15" i="4"/>
  <c r="J15" i="4"/>
  <c r="M15" i="4"/>
  <c r="N15" i="4"/>
  <c r="P15" i="4"/>
  <c r="C16" i="4"/>
  <c r="F16" i="4"/>
  <c r="G16" i="4" s="1"/>
  <c r="K16" i="4" s="1"/>
  <c r="N16" i="4" s="1"/>
  <c r="H16" i="4"/>
  <c r="J16" i="4"/>
  <c r="C17" i="4"/>
  <c r="F17" i="4" s="1"/>
  <c r="G17" i="4" s="1"/>
  <c r="H17" i="4"/>
  <c r="C18" i="4"/>
  <c r="F18" i="4" s="1"/>
  <c r="G18" i="4"/>
  <c r="K18" i="4" s="1"/>
  <c r="H18" i="4"/>
  <c r="J18" i="4"/>
  <c r="G19" i="4"/>
  <c r="K19" i="4" s="1"/>
  <c r="H19" i="4"/>
  <c r="J19" i="4"/>
  <c r="M19" i="4"/>
  <c r="N19" i="4"/>
  <c r="P19" i="4"/>
  <c r="G20" i="4"/>
  <c r="H20" i="4"/>
  <c r="G21" i="4"/>
  <c r="H21" i="4"/>
  <c r="J21" i="4"/>
  <c r="M21" i="4" s="1"/>
  <c r="K21" i="4"/>
  <c r="N21" i="4" s="1"/>
  <c r="P21" i="4"/>
  <c r="Q21" i="4"/>
  <c r="G22" i="4"/>
  <c r="H22" i="4"/>
  <c r="J22" i="4"/>
  <c r="K22" i="4"/>
  <c r="N22" i="4" s="1"/>
  <c r="G23" i="4"/>
  <c r="H23" i="4"/>
  <c r="J23" i="4"/>
  <c r="M23" i="4" s="1"/>
  <c r="K23" i="4"/>
  <c r="N23" i="4" s="1"/>
  <c r="P23" i="4"/>
  <c r="Q23" i="4"/>
  <c r="G24" i="4"/>
  <c r="H24" i="4"/>
  <c r="J24" i="4"/>
  <c r="K24" i="4"/>
  <c r="N24" i="4" s="1"/>
  <c r="G25" i="4"/>
  <c r="H25" i="4"/>
  <c r="J25" i="4"/>
  <c r="M25" i="4" s="1"/>
  <c r="K25" i="4"/>
  <c r="N25" i="4" s="1"/>
  <c r="P25" i="4"/>
  <c r="Q25" i="4"/>
  <c r="G26" i="4"/>
  <c r="H26" i="4"/>
  <c r="J26" i="4"/>
  <c r="K26" i="4"/>
  <c r="G27" i="4"/>
  <c r="H27" i="4"/>
  <c r="J27" i="4"/>
  <c r="K27" i="4"/>
  <c r="N27" i="4" s="1"/>
  <c r="G28" i="4"/>
  <c r="H28" i="4"/>
  <c r="J28" i="4"/>
  <c r="M28" i="4" s="1"/>
  <c r="K28" i="4"/>
  <c r="N28" i="4" s="1"/>
  <c r="P28" i="4"/>
  <c r="Q28" i="4"/>
  <c r="G29" i="4"/>
  <c r="H29" i="4"/>
  <c r="J29" i="4"/>
  <c r="K29" i="4"/>
  <c r="N29" i="4" s="1"/>
  <c r="G30" i="4"/>
  <c r="K30" i="4" s="1"/>
  <c r="H30" i="4"/>
  <c r="J30" i="4"/>
  <c r="M30" i="4"/>
  <c r="P30" i="4"/>
  <c r="G31" i="4"/>
  <c r="K31" i="4" s="1"/>
  <c r="N31" i="4" s="1"/>
  <c r="H31" i="4"/>
  <c r="J31" i="4"/>
  <c r="M31" i="4" s="1"/>
  <c r="G32" i="4"/>
  <c r="H32" i="4"/>
  <c r="J32" i="4"/>
  <c r="K32" i="4"/>
  <c r="N32" i="4" s="1"/>
  <c r="Q32" i="4"/>
  <c r="G33" i="4"/>
  <c r="K33" i="4" s="1"/>
  <c r="H33" i="4"/>
  <c r="J33" i="4"/>
  <c r="P33" i="4" s="1"/>
  <c r="M33" i="4"/>
  <c r="G34" i="4"/>
  <c r="K34" i="4" s="1"/>
  <c r="H34" i="4"/>
  <c r="J34" i="4"/>
  <c r="G35" i="4"/>
  <c r="K35" i="4" s="1"/>
  <c r="H35" i="4"/>
  <c r="J35" i="4"/>
  <c r="M35" i="4"/>
  <c r="P35" i="4"/>
  <c r="G36" i="4"/>
  <c r="K36" i="4" s="1"/>
  <c r="N36" i="4" s="1"/>
  <c r="H36" i="4"/>
  <c r="J36" i="4"/>
  <c r="M36" i="4" s="1"/>
  <c r="P36" i="4"/>
  <c r="G37" i="4"/>
  <c r="H37" i="4"/>
  <c r="J37" i="4"/>
  <c r="K37" i="4"/>
  <c r="N37" i="4" s="1"/>
  <c r="G38" i="4"/>
  <c r="K38" i="4" s="1"/>
  <c r="H38" i="4"/>
  <c r="J38" i="4"/>
  <c r="P38" i="4" s="1"/>
  <c r="M38" i="4"/>
  <c r="G39" i="4"/>
  <c r="K39" i="4" s="1"/>
  <c r="H39" i="4"/>
  <c r="J39" i="4"/>
  <c r="M39" i="4"/>
  <c r="P39" i="4"/>
  <c r="G40" i="4"/>
  <c r="K40" i="4" s="1"/>
  <c r="N40" i="4" s="1"/>
  <c r="H40" i="4"/>
  <c r="J40" i="4"/>
  <c r="M40" i="4" s="1"/>
  <c r="P40" i="4"/>
  <c r="G41" i="4"/>
  <c r="H41" i="4"/>
  <c r="J41" i="4"/>
  <c r="K41" i="4"/>
  <c r="N41" i="4" s="1"/>
  <c r="G42" i="4"/>
  <c r="K42" i="4" s="1"/>
  <c r="H42" i="4"/>
  <c r="J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K49" i="4" s="1"/>
  <c r="H49" i="4"/>
  <c r="J49" i="4"/>
  <c r="P49" i="4" s="1"/>
  <c r="M49" i="4"/>
  <c r="G50" i="4"/>
  <c r="K50" i="4" s="1"/>
  <c r="H50" i="4"/>
  <c r="J50" i="4"/>
  <c r="G51" i="4"/>
  <c r="H51" i="4"/>
  <c r="G52" i="4"/>
  <c r="H52" i="4"/>
  <c r="G53" i="4"/>
  <c r="H53" i="4"/>
  <c r="G54" i="4"/>
  <c r="H54" i="4"/>
  <c r="G55" i="4"/>
  <c r="H55" i="4"/>
  <c r="G56" i="4"/>
  <c r="K56" i="4" s="1"/>
  <c r="H56" i="4"/>
  <c r="J56" i="4"/>
  <c r="Q56" i="4" s="1"/>
  <c r="N56" i="4"/>
  <c r="G57" i="4"/>
  <c r="K57" i="4" s="1"/>
  <c r="H57" i="4"/>
  <c r="J57" i="4"/>
  <c r="M57" i="4"/>
  <c r="N57" i="4"/>
  <c r="P57" i="4"/>
  <c r="G58" i="4"/>
  <c r="K58" i="4" s="1"/>
  <c r="H58" i="4"/>
  <c r="J58" i="4"/>
  <c r="G59" i="4"/>
  <c r="H59" i="4"/>
  <c r="G60" i="4"/>
  <c r="H60" i="4"/>
  <c r="G61" i="4"/>
  <c r="H61" i="4"/>
  <c r="G62" i="4"/>
  <c r="H62" i="4"/>
  <c r="G63" i="4"/>
  <c r="H63" i="4"/>
  <c r="G64" i="4"/>
  <c r="K64" i="4" s="1"/>
  <c r="N64" i="4" s="1"/>
  <c r="H64" i="4"/>
  <c r="J64" i="4"/>
  <c r="M64" i="4" s="1"/>
  <c r="Q64" i="4"/>
  <c r="G65" i="4"/>
  <c r="H65" i="4"/>
  <c r="J65" i="4"/>
  <c r="M65" i="4" s="1"/>
  <c r="K65" i="4"/>
  <c r="N65" i="4" s="1"/>
  <c r="P65" i="4"/>
  <c r="G66" i="4"/>
  <c r="K66" i="4" s="1"/>
  <c r="N66" i="4" s="1"/>
  <c r="H66" i="4"/>
  <c r="J66" i="4"/>
  <c r="M66" i="4" s="1"/>
  <c r="G67" i="4"/>
  <c r="K67" i="4" s="1"/>
  <c r="H67" i="4"/>
  <c r="J67" i="4"/>
  <c r="Q67" i="4" s="1"/>
  <c r="M67" i="4"/>
  <c r="N67" i="4"/>
  <c r="P67" i="4"/>
  <c r="G68" i="4"/>
  <c r="H68" i="4"/>
  <c r="G69" i="4"/>
  <c r="H69" i="4"/>
  <c r="J69" i="4"/>
  <c r="M69" i="4" s="1"/>
  <c r="K69" i="4"/>
  <c r="N69" i="4" s="1"/>
  <c r="P69" i="4"/>
  <c r="Q69" i="4"/>
  <c r="G70" i="4"/>
  <c r="H70" i="4"/>
  <c r="J70" i="4"/>
  <c r="P70" i="4" s="1"/>
  <c r="K70" i="4"/>
  <c r="N70" i="4" s="1"/>
  <c r="G71" i="4"/>
  <c r="K71" i="4" s="1"/>
  <c r="H71" i="4"/>
  <c r="J71" i="4"/>
  <c r="M71" i="4"/>
  <c r="P71" i="4"/>
  <c r="G72" i="4"/>
  <c r="K72" i="4" s="1"/>
  <c r="N72" i="4" s="1"/>
  <c r="H72" i="4"/>
  <c r="J72" i="4"/>
  <c r="M72" i="4"/>
  <c r="G73" i="4"/>
  <c r="H73" i="4"/>
  <c r="J73" i="4"/>
  <c r="M73" i="4" s="1"/>
  <c r="K73" i="4"/>
  <c r="N73" i="4" s="1"/>
  <c r="P73" i="4"/>
  <c r="Q73" i="4"/>
  <c r="G74" i="4"/>
  <c r="H74" i="4"/>
  <c r="J74" i="4"/>
  <c r="M74" i="4" s="1"/>
  <c r="K74" i="4"/>
  <c r="N74" i="4" s="1"/>
  <c r="G75" i="4"/>
  <c r="K75" i="4" s="1"/>
  <c r="H75" i="4"/>
  <c r="J75" i="4"/>
  <c r="N75" i="4"/>
  <c r="G76" i="4"/>
  <c r="H76" i="4"/>
  <c r="G77" i="4"/>
  <c r="H77" i="4"/>
  <c r="J77" i="4"/>
  <c r="K77" i="4"/>
  <c r="N77" i="4" s="1"/>
  <c r="Q77" i="4"/>
  <c r="G78" i="4"/>
  <c r="H78" i="4"/>
  <c r="J78" i="4"/>
  <c r="P78" i="4" s="1"/>
  <c r="K78" i="4"/>
  <c r="N78" i="4" s="1"/>
  <c r="M78" i="4"/>
  <c r="G79" i="4"/>
  <c r="K79" i="4" s="1"/>
  <c r="H79" i="4"/>
  <c r="J79" i="4"/>
  <c r="M79" i="4"/>
  <c r="P79" i="4"/>
  <c r="G80" i="4"/>
  <c r="K80" i="4" s="1"/>
  <c r="N80" i="4" s="1"/>
  <c r="H80" i="4"/>
  <c r="J80" i="4"/>
  <c r="M80" i="4"/>
  <c r="P80" i="4"/>
  <c r="G81" i="4"/>
  <c r="H81" i="4"/>
  <c r="J81" i="4"/>
  <c r="K81" i="4"/>
  <c r="N81" i="4" s="1"/>
  <c r="Q81" i="4"/>
  <c r="G82" i="4"/>
  <c r="H82" i="4"/>
  <c r="J82" i="4"/>
  <c r="K82" i="4"/>
  <c r="N82" i="4" s="1"/>
  <c r="M82" i="4"/>
  <c r="G83" i="4"/>
  <c r="K83" i="4" s="1"/>
  <c r="H83" i="4"/>
  <c r="J83" i="4"/>
  <c r="N83" i="4"/>
  <c r="G84" i="4"/>
  <c r="K84" i="4" s="1"/>
  <c r="H84" i="4"/>
  <c r="J84" i="4"/>
  <c r="M84" i="4"/>
  <c r="N84" i="4"/>
  <c r="P84" i="4"/>
  <c r="G85" i="4"/>
  <c r="K85" i="4" s="1"/>
  <c r="H85" i="4"/>
  <c r="J85" i="4"/>
  <c r="M85" i="4" s="1"/>
  <c r="N85" i="4"/>
  <c r="G86" i="4"/>
  <c r="K86" i="4" s="1"/>
  <c r="H86" i="4"/>
  <c r="J86" i="4"/>
  <c r="M86" i="4"/>
  <c r="N86" i="4"/>
  <c r="P86" i="4"/>
  <c r="G87" i="4"/>
  <c r="K87" i="4" s="1"/>
  <c r="H87" i="4"/>
  <c r="J87" i="4"/>
  <c r="M87" i="4"/>
  <c r="N87" i="4"/>
  <c r="G88" i="4"/>
  <c r="K88" i="4" s="1"/>
  <c r="H88" i="4"/>
  <c r="J88" i="4"/>
  <c r="M88" i="4"/>
  <c r="N88" i="4"/>
  <c r="P88" i="4"/>
  <c r="G89" i="4"/>
  <c r="K89" i="4" s="1"/>
  <c r="H89" i="4"/>
  <c r="J89" i="4"/>
  <c r="P89" i="4" s="1"/>
  <c r="M89" i="4"/>
  <c r="N89" i="4"/>
  <c r="Q89" i="4"/>
  <c r="G90" i="4"/>
  <c r="H90" i="4"/>
  <c r="J90" i="4"/>
  <c r="K90" i="4"/>
  <c r="N90" i="4" s="1"/>
  <c r="M90" i="4"/>
  <c r="G91" i="4"/>
  <c r="K91" i="4" s="1"/>
  <c r="H91" i="4"/>
  <c r="J91" i="4"/>
  <c r="N91" i="4"/>
  <c r="G92" i="4"/>
  <c r="H92" i="4"/>
  <c r="G93" i="4"/>
  <c r="H93" i="4"/>
  <c r="J93" i="4"/>
  <c r="K93" i="4"/>
  <c r="N93" i="4" s="1"/>
  <c r="G94" i="4"/>
  <c r="K94" i="4" s="1"/>
  <c r="H94" i="4"/>
  <c r="J94" i="4"/>
  <c r="P94" i="4" s="1"/>
  <c r="M94" i="4"/>
  <c r="G95" i="4"/>
  <c r="H95" i="4"/>
  <c r="G96" i="4"/>
  <c r="K96" i="4" s="1"/>
  <c r="H96" i="4"/>
  <c r="J96" i="4"/>
  <c r="M96" i="4" s="1"/>
  <c r="N96" i="4"/>
  <c r="G97" i="4"/>
  <c r="K97" i="4" s="1"/>
  <c r="H97" i="4"/>
  <c r="J97" i="4"/>
  <c r="M97" i="4"/>
  <c r="N97" i="4"/>
  <c r="P97" i="4"/>
  <c r="G98" i="4"/>
  <c r="K98" i="4" s="1"/>
  <c r="H98" i="4"/>
  <c r="J98" i="4"/>
  <c r="M98" i="4"/>
  <c r="N98" i="4"/>
  <c r="G99" i="4"/>
  <c r="K99" i="4" s="1"/>
  <c r="N99" i="4" s="1"/>
  <c r="H99" i="4"/>
  <c r="J99" i="4"/>
  <c r="M99" i="4" s="1"/>
  <c r="G100" i="4"/>
  <c r="H100" i="4"/>
  <c r="J100" i="4"/>
  <c r="K100" i="4"/>
  <c r="N100" i="4" s="1"/>
  <c r="G101" i="4"/>
  <c r="K101" i="4" s="1"/>
  <c r="H101" i="4"/>
  <c r="J101" i="4"/>
  <c r="P101" i="4" s="1"/>
  <c r="M101" i="4"/>
  <c r="G102" i="4"/>
  <c r="K102" i="4" s="1"/>
  <c r="H102" i="4"/>
  <c r="J102" i="4"/>
  <c r="M102" i="4"/>
  <c r="P102" i="4"/>
  <c r="G103" i="4"/>
  <c r="K103" i="4" s="1"/>
  <c r="N103" i="4" s="1"/>
  <c r="H103" i="4"/>
  <c r="J103" i="4"/>
  <c r="M103" i="4" s="1"/>
  <c r="G104" i="4"/>
  <c r="H104" i="4"/>
  <c r="J104" i="4"/>
  <c r="K104" i="4"/>
  <c r="N104" i="4" s="1"/>
  <c r="G105" i="4"/>
  <c r="K105" i="4" s="1"/>
  <c r="H105" i="4"/>
  <c r="J105" i="4"/>
  <c r="P105" i="4" s="1"/>
  <c r="M105" i="4"/>
  <c r="G106" i="4"/>
  <c r="K106" i="4" s="1"/>
  <c r="N106" i="4" s="1"/>
  <c r="H106" i="4"/>
  <c r="J106" i="4"/>
  <c r="M106" i="4"/>
  <c r="G107" i="4"/>
  <c r="K107" i="4" s="1"/>
  <c r="H107" i="4"/>
  <c r="J107" i="4"/>
  <c r="M107" i="4"/>
  <c r="N107" i="4"/>
  <c r="G108" i="4"/>
  <c r="H108" i="4"/>
  <c r="G109" i="4"/>
  <c r="H109" i="4"/>
  <c r="G110" i="4"/>
  <c r="K110" i="4" s="1"/>
  <c r="H110" i="4"/>
  <c r="J110" i="4"/>
  <c r="N110" i="4"/>
  <c r="G111" i="4"/>
  <c r="K111" i="4" s="1"/>
  <c r="H111" i="4"/>
  <c r="J111" i="4"/>
  <c r="M111" i="4"/>
  <c r="N111" i="4"/>
  <c r="G112" i="4"/>
  <c r="K112" i="4" s="1"/>
  <c r="H112" i="4"/>
  <c r="J112" i="4"/>
  <c r="N112" i="4"/>
  <c r="P112" i="4"/>
  <c r="G113" i="4"/>
  <c r="K113" i="4" s="1"/>
  <c r="H113" i="4"/>
  <c r="J113" i="4"/>
  <c r="M113" i="4"/>
  <c r="N113" i="4"/>
  <c r="G114" i="4"/>
  <c r="K114" i="4" s="1"/>
  <c r="N114" i="4" s="1"/>
  <c r="H114" i="4"/>
  <c r="J114" i="4"/>
  <c r="M114" i="4" s="1"/>
  <c r="G115" i="4"/>
  <c r="K115" i="4" s="1"/>
  <c r="H115" i="4"/>
  <c r="J115" i="4"/>
  <c r="M115" i="4"/>
  <c r="P115" i="4"/>
  <c r="G116" i="4"/>
  <c r="K116" i="4" s="1"/>
  <c r="N116" i="4" s="1"/>
  <c r="H116" i="4"/>
  <c r="J116" i="4"/>
  <c r="M116" i="4" s="1"/>
  <c r="G117" i="4"/>
  <c r="H117" i="4"/>
  <c r="J117" i="4"/>
  <c r="K117" i="4"/>
  <c r="N117" i="4" s="1"/>
  <c r="G118" i="4"/>
  <c r="K118" i="4" s="1"/>
  <c r="H118" i="4"/>
  <c r="J118" i="4"/>
  <c r="P118" i="4" s="1"/>
  <c r="M118" i="4"/>
  <c r="G119" i="4"/>
  <c r="K119" i="4" s="1"/>
  <c r="H119" i="4"/>
  <c r="J119" i="4"/>
  <c r="M119" i="4"/>
  <c r="P119" i="4"/>
  <c r="G120" i="4"/>
  <c r="K120" i="4" s="1"/>
  <c r="N120" i="4" s="1"/>
  <c r="H120" i="4"/>
  <c r="J120" i="4"/>
  <c r="M120" i="4" s="1"/>
  <c r="G121" i="4"/>
  <c r="H121" i="4"/>
  <c r="J121" i="4"/>
  <c r="K121" i="4"/>
  <c r="N121" i="4" s="1"/>
  <c r="G122" i="4"/>
  <c r="K122" i="4" s="1"/>
  <c r="H122" i="4"/>
  <c r="J122" i="4"/>
  <c r="G123" i="4"/>
  <c r="K123" i="4" s="1"/>
  <c r="H123" i="4"/>
  <c r="J123" i="4"/>
  <c r="P123" i="4" s="1"/>
  <c r="M123" i="4"/>
  <c r="G124" i="4"/>
  <c r="H124" i="4"/>
  <c r="G125" i="4"/>
  <c r="K125" i="4" s="1"/>
  <c r="H125" i="4"/>
  <c r="J125" i="4"/>
  <c r="N125" i="4"/>
  <c r="G126" i="4"/>
  <c r="K126" i="4" s="1"/>
  <c r="N126" i="4" s="1"/>
  <c r="H126" i="4"/>
  <c r="J126" i="4"/>
  <c r="M126" i="4"/>
  <c r="P126" i="4"/>
  <c r="G127" i="4"/>
  <c r="K127" i="4" s="1"/>
  <c r="H127" i="4"/>
  <c r="J127" i="4"/>
  <c r="P127" i="4" s="1"/>
  <c r="N127" i="4"/>
  <c r="G128" i="4"/>
  <c r="K128" i="4" s="1"/>
  <c r="H128" i="4"/>
  <c r="J128" i="4"/>
  <c r="M128" i="4"/>
  <c r="P128" i="4"/>
  <c r="G129" i="4"/>
  <c r="K129" i="4" s="1"/>
  <c r="H129" i="4"/>
  <c r="J129" i="4"/>
  <c r="P129" i="4" s="1"/>
  <c r="M129" i="4"/>
  <c r="G130" i="4"/>
  <c r="H130" i="4"/>
  <c r="J130" i="4"/>
  <c r="K130" i="4"/>
  <c r="G131" i="4"/>
  <c r="H131" i="4"/>
  <c r="G132" i="4"/>
  <c r="H132" i="4"/>
  <c r="G133" i="4"/>
  <c r="H133" i="4"/>
  <c r="G134" i="4"/>
  <c r="K134" i="4" s="1"/>
  <c r="N134" i="4" s="1"/>
  <c r="H134" i="4"/>
  <c r="J134" i="4"/>
  <c r="G135" i="4"/>
  <c r="K135" i="4" s="1"/>
  <c r="N135" i="4" s="1"/>
  <c r="H135" i="4"/>
  <c r="J135" i="4"/>
  <c r="P135" i="4"/>
  <c r="G136" i="4"/>
  <c r="K136" i="4" s="1"/>
  <c r="H136" i="4"/>
  <c r="J136" i="4"/>
  <c r="N136" i="4"/>
  <c r="P136" i="4"/>
  <c r="G137" i="4"/>
  <c r="K137" i="4" s="1"/>
  <c r="H137" i="4"/>
  <c r="J137" i="4"/>
  <c r="N137" i="4"/>
  <c r="G138" i="4"/>
  <c r="K138" i="4" s="1"/>
  <c r="N138" i="4" s="1"/>
  <c r="H138" i="4"/>
  <c r="J138" i="4"/>
  <c r="M138" i="4" s="1"/>
  <c r="G139" i="4"/>
  <c r="K139" i="4" s="1"/>
  <c r="H139" i="4"/>
  <c r="J139" i="4"/>
  <c r="M139" i="4"/>
  <c r="P139" i="4"/>
  <c r="G140" i="4"/>
  <c r="H140" i="4"/>
  <c r="J140" i="4"/>
  <c r="K140" i="4"/>
  <c r="N140" i="4" s="1"/>
  <c r="M140" i="4"/>
  <c r="P140" i="4"/>
  <c r="Q140" i="4"/>
  <c r="G141" i="4"/>
  <c r="K141" i="4" s="1"/>
  <c r="H141" i="4"/>
  <c r="J141" i="4"/>
  <c r="M141" i="4"/>
  <c r="P141" i="4"/>
  <c r="G142" i="4"/>
  <c r="K142" i="4" s="1"/>
  <c r="H142" i="4"/>
  <c r="J142" i="4"/>
  <c r="M142" i="4"/>
  <c r="P142" i="4"/>
  <c r="G143" i="4"/>
  <c r="K143" i="4" s="1"/>
  <c r="H143" i="4"/>
  <c r="J143" i="4"/>
  <c r="M143" i="4"/>
  <c r="P143" i="4"/>
  <c r="G144" i="4"/>
  <c r="H144" i="4"/>
  <c r="J144" i="4"/>
  <c r="P144" i="4" s="1"/>
  <c r="K144" i="4"/>
  <c r="N144" i="4" s="1"/>
  <c r="M144" i="4"/>
  <c r="G145" i="4"/>
  <c r="K145" i="4" s="1"/>
  <c r="H145" i="4"/>
  <c r="J145" i="4"/>
  <c r="P145" i="4" s="1"/>
  <c r="M145" i="4"/>
  <c r="G146" i="4"/>
  <c r="H146" i="4"/>
  <c r="J146" i="4"/>
  <c r="K146" i="4"/>
  <c r="C147" i="4"/>
  <c r="G147" i="4"/>
  <c r="H147" i="4"/>
  <c r="C148" i="4"/>
  <c r="G148" i="4"/>
  <c r="H148" i="4"/>
  <c r="C149" i="4"/>
  <c r="G149" i="4"/>
  <c r="H149" i="4"/>
  <c r="C150" i="4"/>
  <c r="G150" i="4"/>
  <c r="H150" i="4"/>
  <c r="C151" i="4"/>
  <c r="G151" i="4"/>
  <c r="H151" i="4"/>
  <c r="C152" i="4"/>
  <c r="F152" i="4" s="1"/>
  <c r="G152" i="4" s="1"/>
  <c r="K152" i="4" s="1"/>
  <c r="N152" i="4" s="1"/>
  <c r="H152" i="4"/>
  <c r="J152" i="4"/>
  <c r="M152" i="4" s="1"/>
  <c r="C153" i="4"/>
  <c r="G153" i="4"/>
  <c r="H153" i="4"/>
  <c r="C154" i="4"/>
  <c r="G154" i="4"/>
  <c r="H154" i="4"/>
  <c r="J154" i="4"/>
  <c r="K154" i="4"/>
  <c r="C155" i="4"/>
  <c r="F155" i="4"/>
  <c r="G155" i="4"/>
  <c r="K155" i="4" s="1"/>
  <c r="Q155" i="4" s="1"/>
  <c r="H155" i="4"/>
  <c r="J155" i="4"/>
  <c r="M155" i="4"/>
  <c r="N155" i="4"/>
  <c r="P155" i="4"/>
  <c r="C156" i="4"/>
  <c r="G156" i="4"/>
  <c r="H156" i="4"/>
  <c r="C157" i="4"/>
  <c r="F157" i="4"/>
  <c r="G157" i="4"/>
  <c r="K157" i="4" s="1"/>
  <c r="H157" i="4"/>
  <c r="J157" i="4"/>
  <c r="P157" i="4" s="1"/>
  <c r="M157" i="4"/>
  <c r="C158" i="4"/>
  <c r="F158" i="4" s="1"/>
  <c r="G158" i="4" s="1"/>
  <c r="K158" i="4" s="1"/>
  <c r="N158" i="4" s="1"/>
  <c r="H158" i="4"/>
  <c r="J158" i="4"/>
  <c r="C159" i="4"/>
  <c r="F159" i="4"/>
  <c r="G159" i="4" s="1"/>
  <c r="K159" i="4" s="1"/>
  <c r="H159" i="4"/>
  <c r="J159" i="4"/>
  <c r="M159" i="4"/>
  <c r="P159" i="4"/>
  <c r="C160" i="4"/>
  <c r="F160" i="4" s="1"/>
  <c r="G160" i="4" s="1"/>
  <c r="K160" i="4" s="1"/>
  <c r="N160" i="4" s="1"/>
  <c r="H160" i="4"/>
  <c r="J160" i="4"/>
  <c r="P160" i="4"/>
  <c r="C161" i="4"/>
  <c r="F161" i="4"/>
  <c r="G161" i="4"/>
  <c r="K161" i="4" s="1"/>
  <c r="H161" i="4"/>
  <c r="J161" i="4"/>
  <c r="M161" i="4"/>
  <c r="P161" i="4"/>
  <c r="C162" i="4"/>
  <c r="G162" i="4"/>
  <c r="H162" i="4"/>
  <c r="J162" i="4"/>
  <c r="K162" i="4"/>
  <c r="G163" i="4"/>
  <c r="H163" i="4"/>
  <c r="J163" i="4"/>
  <c r="M163" i="4" s="1"/>
  <c r="K163" i="4"/>
  <c r="N163" i="4" s="1"/>
  <c r="P163" i="4"/>
  <c r="Q163" i="4"/>
  <c r="G164" i="4"/>
  <c r="H164" i="4"/>
  <c r="G165" i="4"/>
  <c r="K165" i="4" s="1"/>
  <c r="Q165" i="4" s="1"/>
  <c r="H165" i="4"/>
  <c r="J165" i="4"/>
  <c r="M165" i="4"/>
  <c r="P165" i="4"/>
  <c r="G166" i="4"/>
  <c r="K166" i="4" s="1"/>
  <c r="Q166" i="4" s="1"/>
  <c r="H166" i="4"/>
  <c r="J166" i="4"/>
  <c r="M166" i="4"/>
  <c r="N166" i="4"/>
  <c r="P166" i="4"/>
  <c r="G167" i="4"/>
  <c r="K167" i="4" s="1"/>
  <c r="Q167" i="4" s="1"/>
  <c r="H167" i="4"/>
  <c r="J167" i="4"/>
  <c r="M167" i="4"/>
  <c r="P167" i="4"/>
  <c r="G168" i="4"/>
  <c r="K168" i="4" s="1"/>
  <c r="Q168" i="4" s="1"/>
  <c r="H168" i="4"/>
  <c r="J168" i="4"/>
  <c r="M168" i="4"/>
  <c r="N168" i="4"/>
  <c r="P168" i="4"/>
  <c r="G169" i="4"/>
  <c r="K169" i="4" s="1"/>
  <c r="Q169" i="4" s="1"/>
  <c r="H169" i="4"/>
  <c r="J169" i="4"/>
  <c r="M169" i="4"/>
  <c r="P169" i="4"/>
  <c r="G170" i="4"/>
  <c r="K170" i="4" s="1"/>
  <c r="H170" i="4"/>
  <c r="J170" i="4"/>
  <c r="G171" i="4"/>
  <c r="K171" i="4" s="1"/>
  <c r="Q171" i="4" s="1"/>
  <c r="H171" i="4"/>
  <c r="J171" i="4"/>
  <c r="M171" i="4"/>
  <c r="N171" i="4"/>
  <c r="P171" i="4"/>
  <c r="G172" i="4"/>
  <c r="H172" i="4"/>
  <c r="G173" i="4"/>
  <c r="H173" i="4"/>
  <c r="J173" i="4"/>
  <c r="M173" i="4" s="1"/>
  <c r="K173" i="4"/>
  <c r="N173" i="4" s="1"/>
  <c r="P173" i="4"/>
  <c r="G174" i="4"/>
  <c r="H174" i="4"/>
  <c r="J174" i="4"/>
  <c r="M174" i="4" s="1"/>
  <c r="K174" i="4"/>
  <c r="N174" i="4" s="1"/>
  <c r="G175" i="4"/>
  <c r="H175" i="4"/>
  <c r="J175" i="4"/>
  <c r="M175" i="4" s="1"/>
  <c r="K175" i="4"/>
  <c r="N175" i="4" s="1"/>
  <c r="P175" i="4"/>
  <c r="G176" i="4"/>
  <c r="H176" i="4"/>
  <c r="J176" i="4"/>
  <c r="M176" i="4" s="1"/>
  <c r="K176" i="4"/>
  <c r="N176" i="4" s="1"/>
  <c r="G177" i="4"/>
  <c r="H177" i="4"/>
  <c r="J177" i="4"/>
  <c r="M177" i="4" s="1"/>
  <c r="K177" i="4"/>
  <c r="N177" i="4" s="1"/>
  <c r="P177" i="4"/>
  <c r="G178" i="4"/>
  <c r="H178" i="4"/>
  <c r="J178" i="4"/>
  <c r="M178" i="4" s="1"/>
  <c r="K178" i="4"/>
  <c r="N178" i="4" s="1"/>
  <c r="G179" i="4"/>
  <c r="K179" i="4" s="1"/>
  <c r="Q179" i="4" s="1"/>
  <c r="H179" i="4"/>
  <c r="J179" i="4"/>
  <c r="M179" i="4"/>
  <c r="N179" i="4"/>
  <c r="P179" i="4"/>
  <c r="G180" i="4"/>
  <c r="H180" i="4"/>
  <c r="G181" i="4"/>
  <c r="H181" i="4"/>
  <c r="J181" i="4"/>
  <c r="M181" i="4" s="1"/>
  <c r="K181" i="4"/>
  <c r="N181" i="4" s="1"/>
  <c r="G182" i="4"/>
  <c r="H182" i="4"/>
  <c r="J182" i="4"/>
  <c r="M182" i="4" s="1"/>
  <c r="K182" i="4"/>
  <c r="N182" i="4" s="1"/>
  <c r="P182" i="4"/>
  <c r="G183" i="4"/>
  <c r="H183" i="4"/>
  <c r="J183" i="4"/>
  <c r="M183" i="4" s="1"/>
  <c r="K183" i="4"/>
  <c r="N183" i="4" s="1"/>
  <c r="G184" i="4"/>
  <c r="H184" i="4"/>
  <c r="J184" i="4"/>
  <c r="M184" i="4" s="1"/>
  <c r="K184" i="4"/>
  <c r="N184" i="4" s="1"/>
  <c r="P184" i="4"/>
  <c r="G185" i="4"/>
  <c r="H185" i="4"/>
  <c r="J185" i="4"/>
  <c r="M185" i="4" s="1"/>
  <c r="K185" i="4"/>
  <c r="N185" i="4" s="1"/>
  <c r="G186" i="4"/>
  <c r="H186" i="4"/>
  <c r="J186" i="4"/>
  <c r="M186" i="4" s="1"/>
  <c r="K186" i="4"/>
  <c r="N186" i="4" s="1"/>
  <c r="G187" i="4"/>
  <c r="K187" i="4" s="1"/>
  <c r="Q187" i="4" s="1"/>
  <c r="H187" i="4"/>
  <c r="J187" i="4"/>
  <c r="M187" i="4"/>
  <c r="N187" i="4"/>
  <c r="P187" i="4"/>
  <c r="G188" i="4"/>
  <c r="H188" i="4"/>
  <c r="G189" i="4"/>
  <c r="H189" i="4"/>
  <c r="J189" i="4"/>
  <c r="M189" i="4" s="1"/>
  <c r="K189" i="4"/>
  <c r="N189" i="4" s="1"/>
  <c r="P189" i="4"/>
  <c r="G190" i="4"/>
  <c r="H190" i="4"/>
  <c r="J190" i="4"/>
  <c r="M190" i="4" s="1"/>
  <c r="K190" i="4"/>
  <c r="N190" i="4" s="1"/>
  <c r="G191" i="4"/>
  <c r="H191" i="4"/>
  <c r="J191" i="4"/>
  <c r="M191" i="4" s="1"/>
  <c r="K191" i="4"/>
  <c r="N191" i="4" s="1"/>
  <c r="P191" i="4"/>
  <c r="G192" i="4"/>
  <c r="H192" i="4"/>
  <c r="G193" i="4"/>
  <c r="K193" i="4" s="1"/>
  <c r="Q193" i="4" s="1"/>
  <c r="H193" i="4"/>
  <c r="J193" i="4"/>
  <c r="M193" i="4"/>
  <c r="N193" i="4"/>
  <c r="P193" i="4"/>
  <c r="G194" i="4"/>
  <c r="K194" i="4" s="1"/>
  <c r="N194" i="4" s="1"/>
  <c r="H194" i="4"/>
  <c r="J194" i="4"/>
  <c r="M194" i="4"/>
  <c r="G195" i="4"/>
  <c r="H195" i="4"/>
  <c r="J195" i="4"/>
  <c r="M195" i="4" s="1"/>
  <c r="K195" i="4"/>
  <c r="N195" i="4" s="1"/>
  <c r="P195" i="4"/>
  <c r="Q195" i="4"/>
  <c r="G196" i="4"/>
  <c r="H196" i="4"/>
  <c r="G197" i="4"/>
  <c r="K197" i="4" s="1"/>
  <c r="Q197" i="4" s="1"/>
  <c r="H197" i="4"/>
  <c r="J197" i="4"/>
  <c r="M197" i="4"/>
  <c r="P197" i="4"/>
  <c r="G198" i="4"/>
  <c r="K198" i="4" s="1"/>
  <c r="Q198" i="4" s="1"/>
  <c r="H198" i="4"/>
  <c r="J198" i="4"/>
  <c r="M198" i="4"/>
  <c r="N198" i="4"/>
  <c r="P198" i="4"/>
  <c r="G199" i="4"/>
  <c r="K199" i="4" s="1"/>
  <c r="Q199" i="4" s="1"/>
  <c r="H199" i="4"/>
  <c r="J199" i="4"/>
  <c r="M199" i="4"/>
  <c r="P199" i="4"/>
  <c r="G200" i="4"/>
  <c r="K200" i="4" s="1"/>
  <c r="Q200" i="4" s="1"/>
  <c r="H200" i="4"/>
  <c r="J200" i="4"/>
  <c r="M200" i="4"/>
  <c r="N200" i="4"/>
  <c r="P200" i="4"/>
  <c r="G201" i="4"/>
  <c r="K201" i="4" s="1"/>
  <c r="Q201" i="4" s="1"/>
  <c r="H201" i="4"/>
  <c r="J201" i="4"/>
  <c r="M201" i="4"/>
  <c r="P201" i="4"/>
  <c r="G202" i="4"/>
  <c r="K202" i="4" s="1"/>
  <c r="H202" i="4"/>
  <c r="J202" i="4"/>
  <c r="G203" i="4"/>
  <c r="K203" i="4" s="1"/>
  <c r="Q203" i="4" s="1"/>
  <c r="H203" i="4"/>
  <c r="J203" i="4"/>
  <c r="M203" i="4"/>
  <c r="N203" i="4"/>
  <c r="P203" i="4"/>
  <c r="G204" i="4"/>
  <c r="H204" i="4"/>
  <c r="G205" i="4"/>
  <c r="H205" i="4"/>
  <c r="J205" i="4"/>
  <c r="M205" i="4" s="1"/>
  <c r="K205" i="4"/>
  <c r="N205" i="4" s="1"/>
  <c r="P205" i="4"/>
  <c r="G206" i="4"/>
  <c r="H206" i="4"/>
  <c r="J206" i="4"/>
  <c r="M206" i="4" s="1"/>
  <c r="K206" i="4"/>
  <c r="N206" i="4" s="1"/>
  <c r="G207" i="4"/>
  <c r="H207" i="4"/>
  <c r="J207" i="4"/>
  <c r="M207" i="4" s="1"/>
  <c r="K207" i="4"/>
  <c r="N207" i="4" s="1"/>
  <c r="P207" i="4"/>
  <c r="G208" i="4"/>
  <c r="H208" i="4"/>
  <c r="J208" i="4"/>
  <c r="M208" i="4" s="1"/>
  <c r="K208" i="4"/>
  <c r="N208" i="4" s="1"/>
  <c r="G209" i="4"/>
  <c r="H209" i="4"/>
  <c r="J209" i="4"/>
  <c r="M209" i="4" s="1"/>
  <c r="K209" i="4"/>
  <c r="N209" i="4" s="1"/>
  <c r="P209" i="4"/>
  <c r="G210" i="4"/>
  <c r="H210" i="4"/>
  <c r="J210" i="4"/>
  <c r="K210" i="4"/>
  <c r="G211" i="4"/>
  <c r="H211" i="4"/>
  <c r="J211" i="4"/>
  <c r="M211" i="4" s="1"/>
  <c r="K211" i="4"/>
  <c r="N211" i="4" s="1"/>
  <c r="G212" i="4"/>
  <c r="H212" i="4"/>
  <c r="G213" i="4"/>
  <c r="K213" i="4" s="1"/>
  <c r="Q213" i="4" s="1"/>
  <c r="H213" i="4"/>
  <c r="J213" i="4"/>
  <c r="M213" i="4"/>
  <c r="P213" i="4"/>
  <c r="G214" i="4"/>
  <c r="K214" i="4" s="1"/>
  <c r="Q214" i="4" s="1"/>
  <c r="H214" i="4"/>
  <c r="J214" i="4"/>
  <c r="M214" i="4"/>
  <c r="N214" i="4"/>
  <c r="P214" i="4"/>
  <c r="G215" i="4"/>
  <c r="K215" i="4" s="1"/>
  <c r="Q215" i="4" s="1"/>
  <c r="H215" i="4"/>
  <c r="J215" i="4"/>
  <c r="M215" i="4"/>
  <c r="N215" i="4"/>
  <c r="P215" i="4"/>
  <c r="G216" i="4"/>
  <c r="K216" i="4" s="1"/>
  <c r="Q216" i="4" s="1"/>
  <c r="H216" i="4"/>
  <c r="J216" i="4"/>
  <c r="M216" i="4"/>
  <c r="N216" i="4"/>
  <c r="P216" i="4"/>
  <c r="G217" i="4"/>
  <c r="K217" i="4" s="1"/>
  <c r="Q217" i="4" s="1"/>
  <c r="H217" i="4"/>
  <c r="J217" i="4"/>
  <c r="M217" i="4"/>
  <c r="P217" i="4"/>
  <c r="G218" i="4"/>
  <c r="K218" i="4" s="1"/>
  <c r="N218" i="4" s="1"/>
  <c r="H218" i="4"/>
  <c r="J218" i="4"/>
  <c r="M218" i="4"/>
  <c r="G219" i="4"/>
  <c r="H219" i="4"/>
  <c r="J219" i="4"/>
  <c r="M219" i="4" s="1"/>
  <c r="K219" i="4"/>
  <c r="N219" i="4" s="1"/>
  <c r="G220" i="4"/>
  <c r="H220" i="4"/>
  <c r="G221" i="4"/>
  <c r="K221" i="4" s="1"/>
  <c r="Q221" i="4" s="1"/>
  <c r="H221" i="4"/>
  <c r="J221" i="4"/>
  <c r="M221" i="4"/>
  <c r="N221" i="4"/>
  <c r="P221" i="4"/>
  <c r="G222" i="4"/>
  <c r="K222" i="4" s="1"/>
  <c r="Q222" i="4" s="1"/>
  <c r="H222" i="4"/>
  <c r="J222" i="4"/>
  <c r="M222" i="4"/>
  <c r="N222" i="4"/>
  <c r="P222" i="4"/>
  <c r="G223" i="4"/>
  <c r="H223" i="4"/>
  <c r="J223" i="4"/>
  <c r="K223" i="4"/>
  <c r="N223" i="4" s="1"/>
  <c r="M223" i="4"/>
  <c r="P223" i="4"/>
  <c r="Q223" i="4"/>
  <c r="G224" i="4"/>
  <c r="H224" i="4"/>
  <c r="J224" i="4"/>
  <c r="K224" i="4"/>
  <c r="N224" i="4" s="1"/>
  <c r="M224" i="4"/>
  <c r="P224" i="4"/>
  <c r="Q224" i="4"/>
  <c r="G225" i="4"/>
  <c r="H225" i="4"/>
  <c r="J225" i="4"/>
  <c r="K225" i="4"/>
  <c r="N225" i="4" s="1"/>
  <c r="M225" i="4"/>
  <c r="P225" i="4"/>
  <c r="Q225" i="4"/>
  <c r="G226" i="4"/>
  <c r="H226" i="4"/>
  <c r="J226" i="4"/>
  <c r="K226" i="4"/>
  <c r="N226" i="4" s="1"/>
  <c r="M226" i="4"/>
  <c r="H4" i="2"/>
  <c r="L4" i="2" s="1"/>
  <c r="I4" i="2"/>
  <c r="K4" i="2"/>
  <c r="Q4" i="2" s="1"/>
  <c r="O4" i="2"/>
  <c r="H5" i="2"/>
  <c r="L5" i="2" s="1"/>
  <c r="I5" i="2"/>
  <c r="K5" i="2"/>
  <c r="Q5" i="2" s="1"/>
  <c r="H6" i="2"/>
  <c r="L6" i="2" s="1"/>
  <c r="O6" i="2" s="1"/>
  <c r="I6" i="2"/>
  <c r="K6" i="2"/>
  <c r="Q6" i="2" s="1"/>
  <c r="H7" i="2"/>
  <c r="L7" i="2" s="1"/>
  <c r="I7" i="2"/>
  <c r="K7" i="2"/>
  <c r="N7" i="2" s="1"/>
  <c r="H8" i="2"/>
  <c r="L8" i="2" s="1"/>
  <c r="O8" i="2" s="1"/>
  <c r="I8" i="2"/>
  <c r="K8" i="2"/>
  <c r="Q8" i="2" s="1"/>
  <c r="H9" i="2"/>
  <c r="L9" i="2" s="1"/>
  <c r="I9" i="2"/>
  <c r="K9" i="2"/>
  <c r="H10" i="2"/>
  <c r="L10" i="2" s="1"/>
  <c r="O10" i="2" s="1"/>
  <c r="I10" i="2"/>
  <c r="K10" i="2"/>
  <c r="N10" i="2" s="1"/>
  <c r="H11" i="2"/>
  <c r="L11" i="2" s="1"/>
  <c r="R11" i="2" s="1"/>
  <c r="I11" i="2"/>
  <c r="K11" i="2"/>
  <c r="Q11" i="2" s="1"/>
  <c r="N11" i="2"/>
  <c r="O11" i="2"/>
  <c r="H12" i="2"/>
  <c r="L12" i="2" s="1"/>
  <c r="I12" i="2"/>
  <c r="K12" i="2"/>
  <c r="N12" i="2" s="1"/>
  <c r="O12" i="2"/>
  <c r="Q12" i="2"/>
  <c r="H13" i="2"/>
  <c r="L13" i="2" s="1"/>
  <c r="I13" i="2"/>
  <c r="K13" i="2"/>
  <c r="Q13" i="2" s="1"/>
  <c r="O13" i="2"/>
  <c r="H14" i="2"/>
  <c r="L14" i="2" s="1"/>
  <c r="O14" i="2" s="1"/>
  <c r="I14" i="2"/>
  <c r="K14" i="2"/>
  <c r="N14" i="2" s="1"/>
  <c r="H15" i="2"/>
  <c r="L15" i="2" s="1"/>
  <c r="I15" i="2"/>
  <c r="K15" i="2"/>
  <c r="H17" i="2"/>
  <c r="I17" i="2"/>
  <c r="H18" i="2"/>
  <c r="L18" i="2" s="1"/>
  <c r="O18" i="2" s="1"/>
  <c r="I18" i="2"/>
  <c r="K18" i="2"/>
  <c r="N18" i="2" s="1"/>
  <c r="H19" i="2"/>
  <c r="L19" i="2" s="1"/>
  <c r="O19" i="2" s="1"/>
  <c r="I19" i="2"/>
  <c r="K19" i="2"/>
  <c r="N19" i="2" s="1"/>
  <c r="H20" i="2"/>
  <c r="L20" i="2" s="1"/>
  <c r="O20" i="2" s="1"/>
  <c r="I20" i="2"/>
  <c r="K20" i="2"/>
  <c r="N20" i="2" s="1"/>
  <c r="H21" i="2"/>
  <c r="L21" i="2" s="1"/>
  <c r="I21" i="2"/>
  <c r="K21" i="2"/>
  <c r="N21" i="2" s="1"/>
  <c r="H22" i="2"/>
  <c r="I22" i="2"/>
  <c r="K22" i="2"/>
  <c r="L22" i="2"/>
  <c r="H23" i="2"/>
  <c r="I23" i="2"/>
  <c r="K23" i="2"/>
  <c r="N23" i="2" s="1"/>
  <c r="L23" i="2"/>
  <c r="O23" i="2" s="1"/>
  <c r="H24" i="2"/>
  <c r="L24" i="2" s="1"/>
  <c r="O24" i="2" s="1"/>
  <c r="I24" i="2"/>
  <c r="K24" i="2"/>
  <c r="N24" i="2" s="1"/>
  <c r="H25" i="2"/>
  <c r="L25" i="2" s="1"/>
  <c r="O25" i="2" s="1"/>
  <c r="I25" i="2"/>
  <c r="K25" i="2"/>
  <c r="N25" i="2" s="1"/>
  <c r="Q25" i="2"/>
  <c r="H26" i="2"/>
  <c r="L26" i="2" s="1"/>
  <c r="I26" i="2"/>
  <c r="K26" i="2"/>
  <c r="N26" i="2" s="1"/>
  <c r="H27" i="2"/>
  <c r="L27" i="2" s="1"/>
  <c r="O27" i="2" s="1"/>
  <c r="I27" i="2"/>
  <c r="K27" i="2"/>
  <c r="N27" i="2" s="1"/>
  <c r="H28" i="2"/>
  <c r="L28" i="2" s="1"/>
  <c r="I28" i="2"/>
  <c r="K28" i="2"/>
  <c r="H30" i="2"/>
  <c r="L30" i="2" s="1"/>
  <c r="O30" i="2" s="1"/>
  <c r="I30" i="2"/>
  <c r="K30" i="2"/>
  <c r="N30" i="2" s="1"/>
  <c r="H31" i="2"/>
  <c r="L31" i="2" s="1"/>
  <c r="O31" i="2" s="1"/>
  <c r="I31" i="2"/>
  <c r="K31" i="2"/>
  <c r="N31" i="2" s="1"/>
  <c r="H32" i="2"/>
  <c r="L32" i="2" s="1"/>
  <c r="I32" i="2"/>
  <c r="K32" i="2"/>
  <c r="N32" i="2" s="1"/>
  <c r="H33" i="2"/>
  <c r="L33" i="2" s="1"/>
  <c r="O33" i="2" s="1"/>
  <c r="I33" i="2"/>
  <c r="K33" i="2"/>
  <c r="N33" i="2" s="1"/>
  <c r="H34" i="2"/>
  <c r="L34" i="2" s="1"/>
  <c r="O34" i="2" s="1"/>
  <c r="I34" i="2"/>
  <c r="K34" i="2"/>
  <c r="N34" i="2" s="1"/>
  <c r="H35" i="2"/>
  <c r="H36" i="2"/>
  <c r="H37" i="2"/>
  <c r="H38" i="2"/>
  <c r="H39" i="2"/>
  <c r="H40" i="2"/>
  <c r="L40" i="2" s="1"/>
  <c r="O40" i="2" s="1"/>
  <c r="I40" i="2"/>
  <c r="K40" i="2"/>
  <c r="H41" i="2"/>
  <c r="H43" i="2"/>
  <c r="H44" i="2"/>
  <c r="H45" i="2"/>
  <c r="H46" i="2"/>
  <c r="L46" i="2" s="1"/>
  <c r="I46" i="2"/>
  <c r="K46" i="2"/>
  <c r="Q46" i="2" s="1"/>
  <c r="O46" i="2"/>
  <c r="H47" i="2"/>
  <c r="L47" i="2" s="1"/>
  <c r="O47" i="2" s="1"/>
  <c r="I47" i="2"/>
  <c r="K47" i="2"/>
  <c r="H48" i="2"/>
  <c r="L48" i="2" s="1"/>
  <c r="I48" i="2"/>
  <c r="K48" i="2"/>
  <c r="H49" i="2"/>
  <c r="H50" i="2"/>
  <c r="H51" i="2"/>
  <c r="H52" i="2"/>
  <c r="L52" i="2" s="1"/>
  <c r="I52" i="2"/>
  <c r="K52" i="2"/>
  <c r="N52" i="2" s="1"/>
  <c r="H53" i="2"/>
  <c r="L53" i="2" s="1"/>
  <c r="R53" i="2" s="1"/>
  <c r="I53" i="2"/>
  <c r="K53" i="2"/>
  <c r="N53" i="2" s="1"/>
  <c r="H54" i="2"/>
  <c r="H56" i="2"/>
  <c r="L56" i="2" s="1"/>
  <c r="O56" i="2" s="1"/>
  <c r="I56" i="2"/>
  <c r="K56" i="2"/>
  <c r="N56" i="2" s="1"/>
  <c r="H57" i="2"/>
  <c r="L57" i="2" s="1"/>
  <c r="O57" i="2" s="1"/>
  <c r="I57" i="2"/>
  <c r="K57" i="2"/>
  <c r="Q57" i="2" s="1"/>
  <c r="H58" i="2"/>
  <c r="L58" i="2" s="1"/>
  <c r="I58" i="2"/>
  <c r="K58" i="2"/>
  <c r="N58" i="2" s="1"/>
  <c r="O58" i="2"/>
  <c r="H59" i="2"/>
  <c r="L59" i="2" s="1"/>
  <c r="O59" i="2" s="1"/>
  <c r="I59" i="2"/>
  <c r="K59" i="2"/>
  <c r="H60" i="2"/>
  <c r="L60" i="2" s="1"/>
  <c r="O60" i="2" s="1"/>
  <c r="I60" i="2"/>
  <c r="K60" i="2"/>
  <c r="N60" i="2" s="1"/>
  <c r="H61" i="2"/>
  <c r="I61" i="2"/>
  <c r="H62" i="2"/>
  <c r="L62" i="2" s="1"/>
  <c r="O62" i="2" s="1"/>
  <c r="I62" i="2"/>
  <c r="K62" i="2"/>
  <c r="Q62" i="2" s="1"/>
  <c r="H63" i="2"/>
  <c r="I63" i="2"/>
  <c r="H64" i="2"/>
  <c r="L64" i="2" s="1"/>
  <c r="O64" i="2" s="1"/>
  <c r="I64" i="2"/>
  <c r="K64" i="2"/>
  <c r="H65" i="2"/>
  <c r="I65" i="2"/>
  <c r="H66" i="2"/>
  <c r="I66" i="2"/>
  <c r="H67" i="2"/>
  <c r="I67" i="2"/>
  <c r="H69" i="2"/>
  <c r="L69" i="2" s="1"/>
  <c r="O69" i="2" s="1"/>
  <c r="I69" i="2"/>
  <c r="K69" i="2"/>
  <c r="N69" i="2" s="1"/>
  <c r="H70" i="2"/>
  <c r="L70" i="2" s="1"/>
  <c r="O70" i="2" s="1"/>
  <c r="I70" i="2"/>
  <c r="K70" i="2"/>
  <c r="Q70" i="2" s="1"/>
  <c r="H71" i="2"/>
  <c r="L71" i="2" s="1"/>
  <c r="I71" i="2"/>
  <c r="K71" i="2"/>
  <c r="N71" i="2"/>
  <c r="Q71" i="2"/>
  <c r="H72" i="2"/>
  <c r="L72" i="2" s="1"/>
  <c r="I72" i="2"/>
  <c r="K72" i="2"/>
  <c r="N72" i="2" s="1"/>
  <c r="H73" i="2"/>
  <c r="L73" i="2" s="1"/>
  <c r="I73" i="2"/>
  <c r="K73" i="2"/>
  <c r="N73" i="2" s="1"/>
  <c r="H74" i="2"/>
  <c r="L74" i="2" s="1"/>
  <c r="I74" i="2"/>
  <c r="K74" i="2"/>
  <c r="H75" i="2"/>
  <c r="L75" i="2" s="1"/>
  <c r="O75" i="2" s="1"/>
  <c r="I75" i="2"/>
  <c r="K75" i="2"/>
  <c r="Q75" i="2" s="1"/>
  <c r="H76" i="2"/>
  <c r="I76" i="2"/>
  <c r="H77" i="2"/>
  <c r="I77" i="2"/>
  <c r="H78" i="2"/>
  <c r="L78" i="2" s="1"/>
  <c r="I78" i="2"/>
  <c r="K78" i="2"/>
  <c r="N78" i="2" s="1"/>
  <c r="H79" i="2"/>
  <c r="L79" i="2" s="1"/>
  <c r="I79" i="2"/>
  <c r="K79" i="2"/>
  <c r="N79" i="2" s="1"/>
  <c r="H80" i="2"/>
  <c r="L80" i="2" s="1"/>
  <c r="I80" i="2"/>
  <c r="K80" i="2"/>
  <c r="H82" i="2"/>
  <c r="L82" i="2" s="1"/>
  <c r="I82" i="2"/>
  <c r="K82" i="2"/>
  <c r="N82" i="2" s="1"/>
  <c r="H83" i="2"/>
  <c r="I83" i="2"/>
  <c r="H84" i="2"/>
  <c r="I84" i="2"/>
  <c r="H85" i="2"/>
  <c r="L85" i="2" s="1"/>
  <c r="O85" i="2" s="1"/>
  <c r="I85" i="2"/>
  <c r="K85" i="2"/>
  <c r="Q85" i="2" s="1"/>
  <c r="H86" i="2"/>
  <c r="I86" i="2"/>
  <c r="H87" i="2"/>
  <c r="L87" i="2" s="1"/>
  <c r="I87" i="2"/>
  <c r="K87" i="2"/>
  <c r="H88" i="2"/>
  <c r="L88" i="2" s="1"/>
  <c r="O88" i="2" s="1"/>
  <c r="I88" i="2"/>
  <c r="K88" i="2"/>
  <c r="N88" i="2" s="1"/>
  <c r="H89" i="2"/>
  <c r="I89" i="2"/>
  <c r="H90" i="2"/>
  <c r="I90" i="2"/>
  <c r="H91" i="2"/>
  <c r="I91" i="2"/>
  <c r="H92" i="2"/>
  <c r="L92" i="2" s="1"/>
  <c r="O92" i="2" s="1"/>
  <c r="I92" i="2"/>
  <c r="K92" i="2"/>
  <c r="Q92" i="2" s="1"/>
  <c r="H93" i="2"/>
  <c r="L93" i="2" s="1"/>
  <c r="I93" i="2"/>
  <c r="K93" i="2"/>
  <c r="H95" i="2"/>
  <c r="L95" i="2" s="1"/>
  <c r="I95" i="2"/>
  <c r="K95" i="2"/>
  <c r="Q95" i="2" s="1"/>
  <c r="H96" i="2"/>
  <c r="I96" i="2"/>
  <c r="H97" i="2"/>
  <c r="I97" i="2"/>
  <c r="H98" i="2"/>
  <c r="I98" i="2"/>
  <c r="H99" i="2"/>
  <c r="I99" i="2"/>
  <c r="H100" i="2"/>
  <c r="L100" i="2" s="1"/>
  <c r="I100" i="2"/>
  <c r="K100" i="2"/>
  <c r="H101" i="2"/>
  <c r="L101" i="2" s="1"/>
  <c r="I101" i="2"/>
  <c r="K101" i="2"/>
  <c r="N101" i="2" s="1"/>
  <c r="H102" i="2"/>
  <c r="I102" i="2"/>
  <c r="H103" i="2"/>
  <c r="I103" i="2"/>
  <c r="H104" i="2"/>
  <c r="I104" i="2"/>
  <c r="H105" i="2"/>
  <c r="I105" i="2"/>
  <c r="H106" i="2"/>
  <c r="L106" i="2" s="1"/>
  <c r="I106" i="2"/>
  <c r="K106" i="2"/>
  <c r="H108" i="2"/>
  <c r="I108" i="2"/>
  <c r="H109" i="2"/>
  <c r="L109" i="2" s="1"/>
  <c r="O109" i="2" s="1"/>
  <c r="I109" i="2"/>
  <c r="K109" i="2"/>
  <c r="N109" i="2" s="1"/>
  <c r="H110" i="2"/>
  <c r="L110" i="2" s="1"/>
  <c r="O110" i="2" s="1"/>
  <c r="I110" i="2"/>
  <c r="K110" i="2"/>
  <c r="N110" i="2"/>
  <c r="H111" i="2"/>
  <c r="L111" i="2" s="1"/>
  <c r="O111" i="2" s="1"/>
  <c r="I111" i="2"/>
  <c r="K111" i="2"/>
  <c r="N111" i="2"/>
  <c r="Q111" i="2"/>
  <c r="H112" i="2"/>
  <c r="L112" i="2" s="1"/>
  <c r="I112" i="2"/>
  <c r="K112" i="2"/>
  <c r="N112" i="2"/>
  <c r="O112" i="2"/>
  <c r="H113" i="2"/>
  <c r="L113" i="2" s="1"/>
  <c r="I113" i="2"/>
  <c r="K113" i="2"/>
  <c r="H114" i="2"/>
  <c r="L114" i="2" s="1"/>
  <c r="O114" i="2" s="1"/>
  <c r="I114" i="2"/>
  <c r="K114" i="2"/>
  <c r="H115" i="2"/>
  <c r="L115" i="2" s="1"/>
  <c r="O115" i="2" s="1"/>
  <c r="I115" i="2"/>
  <c r="K115" i="2"/>
  <c r="N115" i="2"/>
  <c r="H116" i="2"/>
  <c r="L116" i="2" s="1"/>
  <c r="O116" i="2" s="1"/>
  <c r="I116" i="2"/>
  <c r="K116" i="2"/>
  <c r="H117" i="2"/>
  <c r="L117" i="2" s="1"/>
  <c r="O117" i="2" s="1"/>
  <c r="I117" i="2"/>
  <c r="K117" i="2"/>
  <c r="N117" i="2" s="1"/>
  <c r="H118" i="2"/>
  <c r="L118" i="2" s="1"/>
  <c r="O118" i="2" s="1"/>
  <c r="I118" i="2"/>
  <c r="K118" i="2"/>
  <c r="H119" i="2"/>
  <c r="L119" i="2" s="1"/>
  <c r="O119" i="2" s="1"/>
  <c r="K119" i="2"/>
  <c r="D124" i="2"/>
  <c r="G124" i="2" s="1"/>
  <c r="H124" i="2" s="1"/>
  <c r="L124" i="2" s="1"/>
  <c r="I124" i="2"/>
  <c r="K124" i="2"/>
  <c r="N124" i="2" s="1"/>
  <c r="D125" i="2"/>
  <c r="G125" i="2" s="1"/>
  <c r="H125" i="2" s="1"/>
  <c r="L125" i="2" s="1"/>
  <c r="O125" i="2" s="1"/>
  <c r="I125" i="2"/>
  <c r="K125" i="2"/>
  <c r="N125" i="2" s="1"/>
  <c r="G126" i="2"/>
  <c r="H126" i="2"/>
  <c r="L126" i="2" s="1"/>
  <c r="K126" i="2"/>
  <c r="D128" i="2"/>
  <c r="G128" i="2" s="1"/>
  <c r="H128" i="2" s="1"/>
  <c r="L128" i="2" s="1"/>
  <c r="I128" i="2"/>
  <c r="K128" i="2"/>
  <c r="N128" i="2" s="1"/>
  <c r="D129" i="2"/>
  <c r="G129" i="2" s="1"/>
  <c r="H129" i="2" s="1"/>
  <c r="L129" i="2" s="1"/>
  <c r="I129" i="2"/>
  <c r="K129" i="2"/>
  <c r="N129" i="2" s="1"/>
  <c r="D130" i="2"/>
  <c r="G130" i="2" s="1"/>
  <c r="H130" i="2" s="1"/>
  <c r="L130" i="2" s="1"/>
  <c r="I130" i="2"/>
  <c r="K130" i="2"/>
  <c r="N130" i="2" s="1"/>
  <c r="Q130" i="2"/>
  <c r="D131" i="2"/>
  <c r="G131" i="2"/>
  <c r="H131" i="2" s="1"/>
  <c r="L131" i="2" s="1"/>
  <c r="I131" i="2"/>
  <c r="K131" i="2"/>
  <c r="Q131" i="2" s="1"/>
  <c r="N131" i="2"/>
  <c r="H132" i="2"/>
  <c r="L132" i="2" s="1"/>
  <c r="K132" i="2"/>
  <c r="H134" i="2"/>
  <c r="L134" i="2" s="1"/>
  <c r="O134" i="2" s="1"/>
  <c r="I134" i="2"/>
  <c r="K134" i="2"/>
  <c r="H135" i="2"/>
  <c r="L135" i="2" s="1"/>
  <c r="O135" i="2" s="1"/>
  <c r="I135" i="2"/>
  <c r="K135" i="2"/>
  <c r="H136" i="2"/>
  <c r="L136" i="2" s="1"/>
  <c r="O136" i="2" s="1"/>
  <c r="I136" i="2"/>
  <c r="K136" i="2"/>
  <c r="H137" i="2"/>
  <c r="I137" i="2"/>
  <c r="H138" i="2"/>
  <c r="L138" i="2" s="1"/>
  <c r="I138" i="2"/>
  <c r="K138" i="2"/>
  <c r="Q138" i="2" s="1"/>
  <c r="N138" i="2"/>
  <c r="H139" i="2"/>
  <c r="L139" i="2" s="1"/>
  <c r="I139" i="2"/>
  <c r="K139" i="2"/>
  <c r="H140" i="2"/>
  <c r="L140" i="2" s="1"/>
  <c r="I140" i="2"/>
  <c r="K140" i="2"/>
  <c r="Q140" i="2" s="1"/>
  <c r="H141" i="2"/>
  <c r="L141" i="2" s="1"/>
  <c r="I141" i="2"/>
  <c r="K141" i="2"/>
  <c r="Q141" i="2" s="1"/>
  <c r="H142" i="2"/>
  <c r="L142" i="2" s="1"/>
  <c r="I142" i="2"/>
  <c r="K142" i="2"/>
  <c r="Q142" i="2" s="1"/>
  <c r="H143" i="2"/>
  <c r="L143" i="2" s="1"/>
  <c r="I143" i="2"/>
  <c r="K143" i="2"/>
  <c r="Q143" i="2" s="1"/>
  <c r="H144" i="2"/>
  <c r="L144" i="2" s="1"/>
  <c r="I144" i="2"/>
  <c r="K144" i="2"/>
  <c r="Q144" i="2" s="1"/>
  <c r="H145" i="2"/>
  <c r="L145" i="2" s="1"/>
  <c r="I145" i="2"/>
  <c r="K145" i="2"/>
  <c r="H147" i="2"/>
  <c r="L147" i="2" s="1"/>
  <c r="I147" i="2"/>
  <c r="K147" i="2"/>
  <c r="Q147" i="2" s="1"/>
  <c r="N147" i="2"/>
  <c r="H148" i="2"/>
  <c r="L148" i="2" s="1"/>
  <c r="I148" i="2"/>
  <c r="K148" i="2"/>
  <c r="Q148" i="2" s="1"/>
  <c r="H149" i="2"/>
  <c r="L149" i="2" s="1"/>
  <c r="I149" i="2"/>
  <c r="K149" i="2"/>
  <c r="Q149" i="2" s="1"/>
  <c r="H150" i="2"/>
  <c r="L150" i="2" s="1"/>
  <c r="I150" i="2"/>
  <c r="K150" i="2"/>
  <c r="N150" i="2" s="1"/>
  <c r="H151" i="2"/>
  <c r="L151" i="2" s="1"/>
  <c r="I151" i="2"/>
  <c r="K151" i="2"/>
  <c r="Q151" i="2" s="1"/>
  <c r="N151" i="2"/>
  <c r="H152" i="2"/>
  <c r="L152" i="2" s="1"/>
  <c r="I152" i="2"/>
  <c r="K152" i="2"/>
  <c r="H153" i="2"/>
  <c r="I153" i="2"/>
  <c r="H154" i="2"/>
  <c r="L154" i="2" s="1"/>
  <c r="O154" i="2" s="1"/>
  <c r="I154" i="2"/>
  <c r="K154" i="2"/>
  <c r="H155" i="2"/>
  <c r="L155" i="2" s="1"/>
  <c r="O155" i="2" s="1"/>
  <c r="I155" i="2"/>
  <c r="K155" i="2"/>
  <c r="Q155" i="2" s="1"/>
  <c r="H156" i="2"/>
  <c r="I156" i="2"/>
  <c r="H157" i="2"/>
  <c r="L157" i="2" s="1"/>
  <c r="I157" i="2"/>
  <c r="K157" i="2"/>
  <c r="N157" i="2" s="1"/>
  <c r="H158" i="2"/>
  <c r="L158" i="2" s="1"/>
  <c r="I158" i="2"/>
  <c r="K158" i="2"/>
  <c r="H160" i="2"/>
  <c r="L160" i="2" s="1"/>
  <c r="I160" i="2"/>
  <c r="K160" i="2"/>
  <c r="Q160" i="2" s="1"/>
  <c r="H161" i="2"/>
  <c r="L161" i="2" s="1"/>
  <c r="I161" i="2"/>
  <c r="K161" i="2"/>
  <c r="Q161" i="2" s="1"/>
  <c r="H162" i="2"/>
  <c r="L162" i="2" s="1"/>
  <c r="I162" i="2"/>
  <c r="K162" i="2"/>
  <c r="N162" i="2" s="1"/>
  <c r="H163" i="2"/>
  <c r="L163" i="2" s="1"/>
  <c r="I163" i="2"/>
  <c r="K163" i="2"/>
  <c r="N163" i="2"/>
  <c r="Q163" i="2"/>
  <c r="H164" i="2"/>
  <c r="L164" i="2" s="1"/>
  <c r="I164" i="2"/>
  <c r="K164" i="2"/>
  <c r="Q164" i="2" s="1"/>
  <c r="N164" i="2"/>
  <c r="H165" i="2"/>
  <c r="L165" i="2" s="1"/>
  <c r="I165" i="2"/>
  <c r="K165" i="2"/>
  <c r="H166" i="2"/>
  <c r="L166" i="2" s="1"/>
  <c r="I166" i="2"/>
  <c r="K166" i="2"/>
  <c r="Q166" i="2" s="1"/>
  <c r="N166" i="2"/>
  <c r="H167" i="2"/>
  <c r="I167" i="2"/>
  <c r="H168" i="2"/>
  <c r="L168" i="2" s="1"/>
  <c r="O168" i="2" s="1"/>
  <c r="I168" i="2"/>
  <c r="K168" i="2"/>
  <c r="H169" i="2"/>
  <c r="L169" i="2" s="1"/>
  <c r="O169" i="2" s="1"/>
  <c r="I169" i="2"/>
  <c r="K169" i="2"/>
  <c r="H170" i="2"/>
  <c r="L170" i="2" s="1"/>
  <c r="O170" i="2" s="1"/>
  <c r="I170" i="2"/>
  <c r="K170" i="2"/>
  <c r="R170" i="2" s="1"/>
  <c r="H171" i="2"/>
  <c r="L171" i="2" s="1"/>
  <c r="I171" i="2"/>
  <c r="K171" i="2"/>
  <c r="H173" i="2"/>
  <c r="I173" i="2"/>
  <c r="H174" i="2"/>
  <c r="I174" i="2"/>
  <c r="H175" i="2"/>
  <c r="L175" i="2" s="1"/>
  <c r="O175" i="2" s="1"/>
  <c r="I175" i="2"/>
  <c r="K175" i="2"/>
  <c r="H176" i="2"/>
  <c r="L176" i="2" s="1"/>
  <c r="O176" i="2" s="1"/>
  <c r="I176" i="2"/>
  <c r="K176" i="2"/>
  <c r="Q176" i="2" s="1"/>
  <c r="H177" i="2"/>
  <c r="L177" i="2" s="1"/>
  <c r="O177" i="2" s="1"/>
  <c r="I177" i="2"/>
  <c r="K177" i="2"/>
  <c r="H178" i="2"/>
  <c r="L178" i="2" s="1"/>
  <c r="I178" i="2"/>
  <c r="K178" i="2"/>
  <c r="H179" i="2"/>
  <c r="L179" i="2" s="1"/>
  <c r="O179" i="2" s="1"/>
  <c r="I179" i="2"/>
  <c r="K179" i="2"/>
  <c r="H180" i="2"/>
  <c r="I180" i="2"/>
  <c r="H181" i="2"/>
  <c r="L181" i="2" s="1"/>
  <c r="I181" i="2"/>
  <c r="K181" i="2"/>
  <c r="N181" i="2" s="1"/>
  <c r="H182" i="2"/>
  <c r="I182" i="2"/>
  <c r="H183" i="2"/>
  <c r="L183" i="2" s="1"/>
  <c r="O183" i="2" s="1"/>
  <c r="I183" i="2"/>
  <c r="K183" i="2"/>
  <c r="R183" i="2" s="1"/>
  <c r="H184" i="2"/>
  <c r="L184" i="2" s="1"/>
  <c r="I184" i="2"/>
  <c r="K184" i="2"/>
  <c r="Q72" i="2" l="1"/>
  <c r="N46" i="2"/>
  <c r="R134" i="2"/>
  <c r="Q129" i="2"/>
  <c r="R169" i="2"/>
  <c r="N148" i="2"/>
  <c r="N144" i="2"/>
  <c r="N143" i="2"/>
  <c r="N142" i="2"/>
  <c r="N141" i="2"/>
  <c r="N140" i="2"/>
  <c r="R135" i="2"/>
  <c r="N85" i="2"/>
  <c r="R59" i="2"/>
  <c r="N95" i="2"/>
  <c r="Q31" i="2"/>
  <c r="N13" i="2"/>
  <c r="N5" i="2"/>
  <c r="R136" i="2"/>
  <c r="R116" i="2"/>
  <c r="R114" i="2"/>
  <c r="R112" i="2"/>
  <c r="R47" i="2"/>
  <c r="Q10" i="2"/>
  <c r="Q7" i="2"/>
  <c r="R7" i="2"/>
  <c r="R179" i="2"/>
  <c r="Q183" i="2"/>
  <c r="R154" i="2"/>
  <c r="N149" i="2"/>
  <c r="R118" i="2"/>
  <c r="Q79" i="2"/>
  <c r="Q20" i="2"/>
  <c r="R13" i="2"/>
  <c r="R5" i="2"/>
  <c r="B191" i="5"/>
  <c r="C190" i="5"/>
  <c r="B31" i="5"/>
  <c r="C30" i="5"/>
  <c r="C213" i="5"/>
  <c r="B214" i="5"/>
  <c r="C165" i="5"/>
  <c r="B166" i="5"/>
  <c r="B127" i="5"/>
  <c r="C126" i="5"/>
  <c r="B256" i="5"/>
  <c r="C255" i="5"/>
  <c r="B87" i="5"/>
  <c r="C86" i="5"/>
  <c r="C7" i="5"/>
  <c r="B8" i="5"/>
  <c r="N145" i="4"/>
  <c r="Q145" i="4"/>
  <c r="N141" i="4"/>
  <c r="Q141" i="4"/>
  <c r="N139" i="4"/>
  <c r="Q139" i="4"/>
  <c r="N118" i="4"/>
  <c r="Q118" i="4"/>
  <c r="N159" i="4"/>
  <c r="Q159" i="4"/>
  <c r="N157" i="4"/>
  <c r="Q157" i="4"/>
  <c r="N129" i="4"/>
  <c r="Q129" i="4"/>
  <c r="N123" i="4"/>
  <c r="Q123" i="4"/>
  <c r="N161" i="4"/>
  <c r="Q161" i="4"/>
  <c r="N143" i="4"/>
  <c r="Q143" i="4"/>
  <c r="N128" i="4"/>
  <c r="Q128" i="4"/>
  <c r="N142" i="4"/>
  <c r="Q142" i="4"/>
  <c r="N105" i="4"/>
  <c r="Q105" i="4"/>
  <c r="N101" i="4"/>
  <c r="Q101" i="4"/>
  <c r="N94" i="4"/>
  <c r="Q94" i="4"/>
  <c r="Q158" i="4"/>
  <c r="M158" i="4"/>
  <c r="Q134" i="4"/>
  <c r="M134" i="4"/>
  <c r="M127" i="4"/>
  <c r="Q125" i="4"/>
  <c r="P125" i="4"/>
  <c r="M121" i="4"/>
  <c r="P121" i="4"/>
  <c r="P120" i="4"/>
  <c r="N119" i="4"/>
  <c r="Q119" i="4"/>
  <c r="M117" i="4"/>
  <c r="P117" i="4"/>
  <c r="P116" i="4"/>
  <c r="N115" i="4"/>
  <c r="Q115" i="4"/>
  <c r="M104" i="4"/>
  <c r="P104" i="4"/>
  <c r="P103" i="4"/>
  <c r="N102" i="4"/>
  <c r="Q102" i="4"/>
  <c r="M100" i="4"/>
  <c r="P100" i="4"/>
  <c r="P99" i="4"/>
  <c r="Q91" i="4"/>
  <c r="P91" i="4"/>
  <c r="Q83" i="4"/>
  <c r="P83" i="4"/>
  <c r="N49" i="4"/>
  <c r="Q49" i="4"/>
  <c r="N38" i="4"/>
  <c r="Q38" i="4"/>
  <c r="N33" i="4"/>
  <c r="Q33" i="4"/>
  <c r="N201" i="4"/>
  <c r="Q190" i="4"/>
  <c r="Q183" i="4"/>
  <c r="Q176" i="4"/>
  <c r="Q174" i="4"/>
  <c r="N167" i="4"/>
  <c r="N165" i="4"/>
  <c r="Q110" i="4"/>
  <c r="M110" i="4"/>
  <c r="Q96" i="4"/>
  <c r="P96" i="4"/>
  <c r="Q85" i="4"/>
  <c r="P85" i="4"/>
  <c r="Q75" i="4"/>
  <c r="M75" i="4"/>
  <c r="Q206" i="4"/>
  <c r="N199" i="4"/>
  <c r="N197" i="4"/>
  <c r="Q185" i="4"/>
  <c r="N169" i="4"/>
  <c r="Q219" i="4"/>
  <c r="N217" i="4"/>
  <c r="P211" i="4"/>
  <c r="P208" i="4"/>
  <c r="P190" i="4"/>
  <c r="P183" i="4"/>
  <c r="P181" i="4"/>
  <c r="P176" i="4"/>
  <c r="Q160" i="4"/>
  <c r="M160" i="4"/>
  <c r="P158" i="4"/>
  <c r="Q144" i="4"/>
  <c r="Q104" i="4"/>
  <c r="Q100" i="4"/>
  <c r="Q87" i="4"/>
  <c r="P87" i="4"/>
  <c r="M81" i="4"/>
  <c r="P81" i="4"/>
  <c r="N79" i="4"/>
  <c r="Q79" i="4"/>
  <c r="M77" i="4"/>
  <c r="P77" i="4"/>
  <c r="N71" i="4"/>
  <c r="Q71" i="4"/>
  <c r="Q211" i="4"/>
  <c r="Q208" i="4"/>
  <c r="Q181" i="4"/>
  <c r="Q137" i="4"/>
  <c r="M137" i="4"/>
  <c r="M93" i="4"/>
  <c r="P93" i="4"/>
  <c r="N213" i="4"/>
  <c r="P206" i="4"/>
  <c r="P185" i="4"/>
  <c r="P174" i="4"/>
  <c r="Q152" i="4"/>
  <c r="Q136" i="4"/>
  <c r="M136" i="4"/>
  <c r="P134" i="4"/>
  <c r="Q127" i="4"/>
  <c r="Q121" i="4"/>
  <c r="Q117" i="4"/>
  <c r="P219" i="4"/>
  <c r="Q209" i="4"/>
  <c r="Q207" i="4"/>
  <c r="Q205" i="4"/>
  <c r="Q191" i="4"/>
  <c r="Q189" i="4"/>
  <c r="Q184" i="4"/>
  <c r="Q182" i="4"/>
  <c r="Q177" i="4"/>
  <c r="Q175" i="4"/>
  <c r="Q173" i="4"/>
  <c r="P152" i="4"/>
  <c r="P137" i="4"/>
  <c r="Q135" i="4"/>
  <c r="M135" i="4"/>
  <c r="M125" i="4"/>
  <c r="Q120" i="4"/>
  <c r="Q116" i="4"/>
  <c r="Q112" i="4"/>
  <c r="M112" i="4"/>
  <c r="P110" i="4"/>
  <c r="Q103" i="4"/>
  <c r="Q99" i="4"/>
  <c r="Q93" i="4"/>
  <c r="M91" i="4"/>
  <c r="M83" i="4"/>
  <c r="Q80" i="4"/>
  <c r="P75" i="4"/>
  <c r="P72" i="4"/>
  <c r="Q72" i="4"/>
  <c r="M56" i="4"/>
  <c r="M41" i="4"/>
  <c r="P41" i="4"/>
  <c r="N39" i="4"/>
  <c r="Q39" i="4"/>
  <c r="M37" i="4"/>
  <c r="P37" i="4"/>
  <c r="N35" i="4"/>
  <c r="Q35" i="4"/>
  <c r="M3" i="4"/>
  <c r="P3" i="4"/>
  <c r="M29" i="4"/>
  <c r="P29" i="4"/>
  <c r="Q29" i="4"/>
  <c r="M24" i="4"/>
  <c r="P24" i="4"/>
  <c r="Q24" i="4"/>
  <c r="Q113" i="4"/>
  <c r="Q111" i="4"/>
  <c r="Q107" i="4"/>
  <c r="Q70" i="4"/>
  <c r="P64" i="4"/>
  <c r="P56" i="4"/>
  <c r="Q41" i="4"/>
  <c r="Q37" i="4"/>
  <c r="Q31" i="4"/>
  <c r="Q16" i="4"/>
  <c r="Q13" i="4"/>
  <c r="M8" i="4"/>
  <c r="P8" i="4"/>
  <c r="Q8" i="4"/>
  <c r="Q126" i="4"/>
  <c r="P113" i="4"/>
  <c r="P111" i="4"/>
  <c r="P107" i="4"/>
  <c r="Q97" i="4"/>
  <c r="Q78" i="4"/>
  <c r="M70" i="4"/>
  <c r="Q65" i="4"/>
  <c r="Q40" i="4"/>
  <c r="Q36" i="4"/>
  <c r="M32" i="4"/>
  <c r="P32" i="4"/>
  <c r="P31" i="4"/>
  <c r="N30" i="4"/>
  <c r="Q30" i="4"/>
  <c r="M27" i="4"/>
  <c r="P27" i="4"/>
  <c r="Q27" i="4"/>
  <c r="M22" i="4"/>
  <c r="P22" i="4"/>
  <c r="Q22" i="4"/>
  <c r="M16" i="4"/>
  <c r="P16" i="4"/>
  <c r="Q3" i="4"/>
  <c r="Q5" i="4"/>
  <c r="Q88" i="4"/>
  <c r="Q86" i="4"/>
  <c r="Q84" i="4"/>
  <c r="Q57" i="4"/>
  <c r="Q19" i="4"/>
  <c r="Q15" i="4"/>
  <c r="Q14" i="4"/>
  <c r="O82" i="2"/>
  <c r="R82" i="2"/>
  <c r="O52" i="2"/>
  <c r="R52" i="2"/>
  <c r="O32" i="2"/>
  <c r="R32" i="2"/>
  <c r="O73" i="2"/>
  <c r="R73" i="2"/>
  <c r="O26" i="2"/>
  <c r="R26" i="2"/>
  <c r="O21" i="2"/>
  <c r="R21" i="2"/>
  <c r="N8" i="2"/>
  <c r="N6" i="2"/>
  <c r="N4" i="2"/>
  <c r="Q14" i="2"/>
  <c r="O5" i="2"/>
  <c r="O7" i="2"/>
  <c r="Q181" i="2"/>
  <c r="Q162" i="2"/>
  <c r="Q150" i="2"/>
  <c r="N70" i="2"/>
  <c r="R34" i="2"/>
  <c r="R14" i="2"/>
  <c r="R12" i="2"/>
  <c r="R10" i="2"/>
  <c r="Q157" i="2"/>
  <c r="Q109" i="2"/>
  <c r="Q78" i="2"/>
  <c r="R64" i="2"/>
  <c r="R40" i="2"/>
  <c r="R30" i="2"/>
  <c r="R24" i="2"/>
  <c r="R19" i="2"/>
  <c r="Q169" i="2"/>
  <c r="N161" i="2"/>
  <c r="N160" i="2"/>
  <c r="Q136" i="2"/>
  <c r="Q135" i="2"/>
  <c r="Q134" i="2"/>
  <c r="R110" i="2"/>
  <c r="N92" i="2"/>
  <c r="N75" i="2"/>
  <c r="N62" i="2"/>
  <c r="Q59" i="2"/>
  <c r="R57" i="2"/>
  <c r="Q33" i="2"/>
  <c r="Q27" i="2"/>
  <c r="Q23" i="2"/>
  <c r="Q18" i="2"/>
  <c r="R8" i="2"/>
  <c r="R6" i="2"/>
  <c r="R4" i="2"/>
  <c r="O143" i="2"/>
  <c r="R143" i="2"/>
  <c r="O141" i="2"/>
  <c r="R141" i="2"/>
  <c r="O138" i="2"/>
  <c r="R138" i="2"/>
  <c r="O166" i="2"/>
  <c r="R166" i="2"/>
  <c r="O164" i="2"/>
  <c r="R164" i="2"/>
  <c r="O148" i="2"/>
  <c r="R148" i="2"/>
  <c r="O144" i="2"/>
  <c r="R144" i="2"/>
  <c r="O142" i="2"/>
  <c r="R142" i="2"/>
  <c r="O140" i="2"/>
  <c r="R140" i="2"/>
  <c r="O72" i="2"/>
  <c r="R72" i="2"/>
  <c r="O163" i="2"/>
  <c r="R163" i="2"/>
  <c r="O151" i="2"/>
  <c r="R151" i="2"/>
  <c r="O147" i="2"/>
  <c r="R147" i="2"/>
  <c r="R131" i="2"/>
  <c r="O131" i="2"/>
  <c r="R129" i="2"/>
  <c r="O129" i="2"/>
  <c r="O124" i="2"/>
  <c r="R124" i="2"/>
  <c r="O79" i="2"/>
  <c r="R79" i="2"/>
  <c r="O71" i="2"/>
  <c r="R71" i="2"/>
  <c r="O181" i="2"/>
  <c r="R181" i="2"/>
  <c r="R175" i="2"/>
  <c r="O162" i="2"/>
  <c r="R162" i="2"/>
  <c r="O161" i="2"/>
  <c r="R161" i="2"/>
  <c r="O160" i="2"/>
  <c r="R160" i="2"/>
  <c r="O157" i="2"/>
  <c r="R157" i="2"/>
  <c r="R155" i="2"/>
  <c r="O150" i="2"/>
  <c r="R150" i="2"/>
  <c r="O128" i="2"/>
  <c r="R128" i="2"/>
  <c r="O78" i="2"/>
  <c r="R78" i="2"/>
  <c r="R177" i="2"/>
  <c r="R176" i="2"/>
  <c r="R168" i="2"/>
  <c r="O149" i="2"/>
  <c r="R149" i="2"/>
  <c r="O130" i="2"/>
  <c r="R130" i="2"/>
  <c r="O101" i="2"/>
  <c r="R101" i="2"/>
  <c r="O95" i="2"/>
  <c r="R95" i="2"/>
  <c r="Q179" i="2"/>
  <c r="Q177" i="2"/>
  <c r="Q170" i="2"/>
  <c r="Q168" i="2"/>
  <c r="N64" i="2"/>
  <c r="O53" i="2"/>
  <c r="N47" i="2"/>
  <c r="N40" i="2"/>
  <c r="Q128" i="2"/>
  <c r="Q175" i="2"/>
  <c r="R125" i="2"/>
  <c r="Q116" i="2"/>
  <c r="Q114" i="2"/>
  <c r="Q101" i="2"/>
  <c r="N183" i="2"/>
  <c r="N177" i="2"/>
  <c r="N170" i="2"/>
  <c r="N168" i="2"/>
  <c r="N154" i="2"/>
  <c r="N135" i="2"/>
  <c r="N134" i="2"/>
  <c r="Q125" i="2"/>
  <c r="Q124" i="2"/>
  <c r="R117" i="2"/>
  <c r="R115" i="2"/>
  <c r="Q112" i="2"/>
  <c r="R92" i="2"/>
  <c r="R88" i="2"/>
  <c r="R85" i="2"/>
  <c r="Q82" i="2"/>
  <c r="R75" i="2"/>
  <c r="Q73" i="2"/>
  <c r="R70" i="2"/>
  <c r="Q69" i="2"/>
  <c r="Q64" i="2"/>
  <c r="R62" i="2"/>
  <c r="R60" i="2"/>
  <c r="R58" i="2"/>
  <c r="R56" i="2"/>
  <c r="Q52" i="2"/>
  <c r="Q47" i="2"/>
  <c r="Q40" i="2"/>
  <c r="Q34" i="2"/>
  <c r="Q32" i="2"/>
  <c r="Q30" i="2"/>
  <c r="Q26" i="2"/>
  <c r="Q24" i="2"/>
  <c r="Q21" i="2"/>
  <c r="Q19" i="2"/>
  <c r="Q154" i="2"/>
  <c r="Q118" i="2"/>
  <c r="R69" i="2"/>
  <c r="N179" i="2"/>
  <c r="N176" i="2"/>
  <c r="N175" i="2"/>
  <c r="N169" i="2"/>
  <c r="N155" i="2"/>
  <c r="N136" i="2"/>
  <c r="Q110" i="2"/>
  <c r="N118" i="2"/>
  <c r="Q117" i="2"/>
  <c r="N116" i="2"/>
  <c r="Q115" i="2"/>
  <c r="N114" i="2"/>
  <c r="R111" i="2"/>
  <c r="R109" i="2"/>
  <c r="Q88" i="2"/>
  <c r="Q60" i="2"/>
  <c r="N59" i="2"/>
  <c r="Q58" i="2"/>
  <c r="N57" i="2"/>
  <c r="Q56" i="2"/>
  <c r="Q53" i="2"/>
  <c r="R46" i="2"/>
  <c r="R33" i="2"/>
  <c r="R31" i="2"/>
  <c r="R27" i="2"/>
  <c r="R25" i="2"/>
  <c r="R23" i="2"/>
  <c r="R20" i="2"/>
  <c r="R18" i="2"/>
  <c r="C8" i="5" l="1"/>
  <c r="B9" i="5"/>
  <c r="G6" i="5" s="1"/>
  <c r="F5" i="5"/>
  <c r="P6" i="5"/>
  <c r="F6" i="5"/>
  <c r="G5" i="5"/>
  <c r="B88" i="5"/>
  <c r="C87" i="5"/>
  <c r="B257" i="5"/>
  <c r="C256" i="5"/>
  <c r="G252" i="5"/>
  <c r="F253" i="5"/>
  <c r="F252" i="5"/>
  <c r="Q252" i="5"/>
  <c r="Q253" i="5"/>
  <c r="P253" i="5"/>
  <c r="P252" i="5"/>
  <c r="C127" i="5"/>
  <c r="B128" i="5"/>
  <c r="C191" i="5"/>
  <c r="B192" i="5"/>
  <c r="B167" i="5"/>
  <c r="C166" i="5"/>
  <c r="B215" i="5"/>
  <c r="C214" i="5"/>
  <c r="B32" i="5"/>
  <c r="C31" i="5"/>
  <c r="G26" i="5" l="1"/>
  <c r="G25" i="5"/>
  <c r="G21" i="5"/>
  <c r="G20" i="5"/>
  <c r="G19" i="5"/>
  <c r="G18" i="5"/>
  <c r="G17" i="5"/>
  <c r="G13" i="5"/>
  <c r="G12" i="5"/>
  <c r="G23" i="5"/>
  <c r="G16" i="5"/>
  <c r="G24" i="5"/>
  <c r="G14" i="5"/>
  <c r="G11" i="5"/>
  <c r="G15" i="5"/>
  <c r="G22" i="5"/>
  <c r="C215" i="5"/>
  <c r="B216" i="5"/>
  <c r="B33" i="5"/>
  <c r="C32" i="5"/>
  <c r="F29" i="5"/>
  <c r="G30" i="5"/>
  <c r="C167" i="5"/>
  <c r="B168" i="5"/>
  <c r="C192" i="5"/>
  <c r="B193" i="5"/>
  <c r="F189" i="5"/>
  <c r="F190" i="5"/>
  <c r="P189" i="5"/>
  <c r="G189" i="5"/>
  <c r="Q190" i="5"/>
  <c r="P287" i="5"/>
  <c r="P279" i="5"/>
  <c r="P271" i="5"/>
  <c r="P263" i="5"/>
  <c r="P290" i="5"/>
  <c r="P286" i="5"/>
  <c r="P282" i="5"/>
  <c r="P278" i="5"/>
  <c r="P274" i="5"/>
  <c r="P270" i="5"/>
  <c r="P266" i="5"/>
  <c r="P262" i="5"/>
  <c r="P289" i="5"/>
  <c r="P285" i="5"/>
  <c r="P281" i="5"/>
  <c r="P277" i="5"/>
  <c r="P273" i="5"/>
  <c r="P269" i="5"/>
  <c r="P265" i="5"/>
  <c r="P261" i="5"/>
  <c r="P288" i="5"/>
  <c r="P280" i="5"/>
  <c r="P272" i="5"/>
  <c r="P264" i="5"/>
  <c r="C257" i="5"/>
  <c r="G253" i="5"/>
  <c r="Q5" i="5"/>
  <c r="Q29" i="5"/>
  <c r="F289" i="5"/>
  <c r="F285" i="5"/>
  <c r="F281" i="5"/>
  <c r="F277" i="5"/>
  <c r="F273" i="5"/>
  <c r="F269" i="5"/>
  <c r="F265" i="5"/>
  <c r="F261" i="5"/>
  <c r="F288" i="5"/>
  <c r="F280" i="5"/>
  <c r="F272" i="5"/>
  <c r="F264" i="5"/>
  <c r="F287" i="5"/>
  <c r="F279" i="5"/>
  <c r="F271" i="5"/>
  <c r="F263" i="5"/>
  <c r="F290" i="5"/>
  <c r="F286" i="5"/>
  <c r="F282" i="5"/>
  <c r="F278" i="5"/>
  <c r="F274" i="5"/>
  <c r="F270" i="5"/>
  <c r="F266" i="5"/>
  <c r="F262" i="5"/>
  <c r="F22" i="5"/>
  <c r="F26" i="5"/>
  <c r="F14" i="5"/>
  <c r="F15" i="5"/>
  <c r="F19" i="5"/>
  <c r="F18" i="5"/>
  <c r="F17" i="5"/>
  <c r="F13" i="5"/>
  <c r="F20" i="5"/>
  <c r="F16" i="5"/>
  <c r="F25" i="5"/>
  <c r="F24" i="5"/>
  <c r="F23" i="5"/>
  <c r="F21" i="5"/>
  <c r="B129" i="5"/>
  <c r="C128" i="5"/>
  <c r="Q126" i="5"/>
  <c r="F125" i="5"/>
  <c r="P126" i="5"/>
  <c r="P125" i="5"/>
  <c r="G125" i="5"/>
  <c r="F126" i="5"/>
  <c r="Q125" i="5"/>
  <c r="B89" i="5"/>
  <c r="C88" i="5"/>
  <c r="C9" i="5"/>
  <c r="Q6" i="5"/>
  <c r="P29" i="5"/>
  <c r="G190" i="5"/>
  <c r="Q290" i="5"/>
  <c r="Q286" i="5"/>
  <c r="Q284" i="5"/>
  <c r="Q282" i="5"/>
  <c r="Q278" i="5"/>
  <c r="Q276" i="5"/>
  <c r="Q274" i="5"/>
  <c r="Q270" i="5"/>
  <c r="Q268" i="5"/>
  <c r="Q266" i="5"/>
  <c r="Q262" i="5"/>
  <c r="Q260" i="5"/>
  <c r="Q289" i="5"/>
  <c r="Q285" i="5"/>
  <c r="Q281" i="5"/>
  <c r="Q277" i="5"/>
  <c r="Q273" i="5"/>
  <c r="Q269" i="5"/>
  <c r="Q265" i="5"/>
  <c r="Q261" i="5"/>
  <c r="Q288" i="5"/>
  <c r="Q280" i="5"/>
  <c r="Q272" i="5"/>
  <c r="Q264" i="5"/>
  <c r="Q287" i="5"/>
  <c r="Q283" i="5"/>
  <c r="Q279" i="5"/>
  <c r="Q275" i="5"/>
  <c r="Q271" i="5"/>
  <c r="Q267" i="5"/>
  <c r="Q263" i="5"/>
  <c r="Q259" i="5"/>
  <c r="Q85" i="5"/>
  <c r="P5" i="5"/>
  <c r="C89" i="5" l="1"/>
  <c r="Q86" i="5"/>
  <c r="G86" i="5"/>
  <c r="F86" i="5"/>
  <c r="G85" i="5"/>
  <c r="Q23" i="5"/>
  <c r="Q17" i="5"/>
  <c r="Q15" i="5"/>
  <c r="Q11" i="5"/>
  <c r="Q24" i="5"/>
  <c r="Q22" i="5"/>
  <c r="Q19" i="5"/>
  <c r="Q18" i="5"/>
  <c r="Q25" i="5"/>
  <c r="Q21" i="5"/>
  <c r="Q14" i="5"/>
  <c r="Q12" i="5"/>
  <c r="Q26" i="5"/>
  <c r="Q13" i="5"/>
  <c r="Q16" i="5"/>
  <c r="Q20" i="5"/>
  <c r="B169" i="5"/>
  <c r="C168" i="5"/>
  <c r="C33" i="5"/>
  <c r="P30" i="5"/>
  <c r="P24" i="5"/>
  <c r="P18" i="5"/>
  <c r="P16" i="5"/>
  <c r="P23" i="5"/>
  <c r="P15" i="5"/>
  <c r="P25" i="5"/>
  <c r="P22" i="5"/>
  <c r="P14" i="5"/>
  <c r="P17" i="5"/>
  <c r="P13" i="5"/>
  <c r="P21" i="5"/>
  <c r="P26" i="5"/>
  <c r="P160" i="5"/>
  <c r="P154" i="5"/>
  <c r="P150" i="5"/>
  <c r="P144" i="5"/>
  <c r="P138" i="5"/>
  <c r="P134" i="5"/>
  <c r="P159" i="5"/>
  <c r="P153" i="5"/>
  <c r="P146" i="5"/>
  <c r="P133" i="5"/>
  <c r="P161" i="5"/>
  <c r="P157" i="5"/>
  <c r="P151" i="5"/>
  <c r="P141" i="5"/>
  <c r="P135" i="5"/>
  <c r="P149" i="5"/>
  <c r="P143" i="5"/>
  <c r="P142" i="5"/>
  <c r="P137" i="5"/>
  <c r="P136" i="5"/>
  <c r="P162" i="5"/>
  <c r="P158" i="5"/>
  <c r="P152" i="5"/>
  <c r="P145" i="5"/>
  <c r="P85" i="5"/>
  <c r="Q159" i="5"/>
  <c r="Q153" i="5"/>
  <c r="Q149" i="5"/>
  <c r="Q148" i="5"/>
  <c r="Q147" i="5"/>
  <c r="Q143" i="5"/>
  <c r="Q137" i="5"/>
  <c r="Q133" i="5"/>
  <c r="Q162" i="5"/>
  <c r="Q158" i="5"/>
  <c r="Q152" i="5"/>
  <c r="Q161" i="5"/>
  <c r="Q157" i="5"/>
  <c r="Q151" i="5"/>
  <c r="Q141" i="5"/>
  <c r="Q135" i="5"/>
  <c r="Q134" i="5"/>
  <c r="Q131" i="5"/>
  <c r="Q156" i="5"/>
  <c r="Q142" i="5"/>
  <c r="Q136" i="5"/>
  <c r="Q132" i="5"/>
  <c r="Q160" i="5"/>
  <c r="Q154" i="5"/>
  <c r="Q150" i="5"/>
  <c r="Q145" i="5"/>
  <c r="Q144" i="5"/>
  <c r="Q139" i="5"/>
  <c r="Q138" i="5"/>
  <c r="Q155" i="5"/>
  <c r="Q146" i="5"/>
  <c r="Q140" i="5"/>
  <c r="C129" i="5"/>
  <c r="G126" i="5"/>
  <c r="F85" i="5"/>
  <c r="C193" i="5"/>
  <c r="P190" i="5"/>
  <c r="Q189" i="5"/>
  <c r="G166" i="5"/>
  <c r="F30" i="5"/>
  <c r="B217" i="5"/>
  <c r="C216" i="5"/>
  <c r="P79" i="5"/>
  <c r="P71" i="5"/>
  <c r="P63" i="5"/>
  <c r="P55" i="5"/>
  <c r="P47" i="5"/>
  <c r="P39" i="5"/>
  <c r="P82" i="5"/>
  <c r="P78" i="5"/>
  <c r="P74" i="5"/>
  <c r="P70" i="5"/>
  <c r="P66" i="5"/>
  <c r="P62" i="5"/>
  <c r="P58" i="5"/>
  <c r="P81" i="5"/>
  <c r="P77" i="5"/>
  <c r="P73" i="5"/>
  <c r="P69" i="5"/>
  <c r="P80" i="5"/>
  <c r="P72" i="5"/>
  <c r="P57" i="5"/>
  <c r="P56" i="5"/>
  <c r="P41" i="5"/>
  <c r="P40" i="5"/>
  <c r="P37" i="5"/>
  <c r="P65" i="5"/>
  <c r="P64" i="5"/>
  <c r="P61" i="5"/>
  <c r="P54" i="5"/>
  <c r="P53" i="5"/>
  <c r="P50" i="5"/>
  <c r="P46" i="5"/>
  <c r="P49" i="5"/>
  <c r="P48" i="5"/>
  <c r="P45" i="5"/>
  <c r="P42" i="5"/>
  <c r="P38" i="5"/>
  <c r="Q120" i="5"/>
  <c r="Q112" i="5"/>
  <c r="Q104" i="5"/>
  <c r="Q96" i="5"/>
  <c r="Q119" i="5"/>
  <c r="Q115" i="5"/>
  <c r="Q111" i="5"/>
  <c r="Q107" i="5"/>
  <c r="Q103" i="5"/>
  <c r="Q99" i="5"/>
  <c r="Q95" i="5"/>
  <c r="Q91" i="5"/>
  <c r="Q122" i="5"/>
  <c r="Q118" i="5"/>
  <c r="Q116" i="5"/>
  <c r="Q114" i="5"/>
  <c r="Q110" i="5"/>
  <c r="Q108" i="5"/>
  <c r="Q106" i="5"/>
  <c r="Q102" i="5"/>
  <c r="Q100" i="5"/>
  <c r="Q98" i="5"/>
  <c r="Q94" i="5"/>
  <c r="Q92" i="5"/>
  <c r="Q121" i="5"/>
  <c r="Q117" i="5"/>
  <c r="Q113" i="5"/>
  <c r="Q109" i="5"/>
  <c r="Q105" i="5"/>
  <c r="Q101" i="5"/>
  <c r="Q97" i="5"/>
  <c r="Q93" i="5"/>
  <c r="G208" i="5"/>
  <c r="G204" i="5"/>
  <c r="G203" i="5"/>
  <c r="G202" i="5"/>
  <c r="G209" i="5"/>
  <c r="G205" i="5"/>
  <c r="G199" i="5"/>
  <c r="G210" i="5"/>
  <c r="G207" i="5"/>
  <c r="G206" i="5"/>
  <c r="G195" i="5"/>
  <c r="G198" i="5"/>
  <c r="G197" i="5"/>
  <c r="G196" i="5"/>
  <c r="G201" i="5"/>
  <c r="G200" i="5"/>
  <c r="F162" i="5"/>
  <c r="G161" i="5"/>
  <c r="F158" i="5"/>
  <c r="G157" i="5"/>
  <c r="F152" i="5"/>
  <c r="G151" i="5"/>
  <c r="F146" i="5"/>
  <c r="G145" i="5"/>
  <c r="F142" i="5"/>
  <c r="G141" i="5"/>
  <c r="F136" i="5"/>
  <c r="G135" i="5"/>
  <c r="F161" i="5"/>
  <c r="G160" i="5"/>
  <c r="F157" i="5"/>
  <c r="G156" i="5"/>
  <c r="G155" i="5"/>
  <c r="G154" i="5"/>
  <c r="F151" i="5"/>
  <c r="G159" i="5"/>
  <c r="G153" i="5"/>
  <c r="F150" i="5"/>
  <c r="G146" i="5"/>
  <c r="F145" i="5"/>
  <c r="F144" i="5"/>
  <c r="G139" i="5"/>
  <c r="F138" i="5"/>
  <c r="G133" i="5"/>
  <c r="G132" i="5"/>
  <c r="F159" i="5"/>
  <c r="F153" i="5"/>
  <c r="G147" i="5"/>
  <c r="G140" i="5"/>
  <c r="G134" i="5"/>
  <c r="F133" i="5"/>
  <c r="G162" i="5"/>
  <c r="G158" i="5"/>
  <c r="G152" i="5"/>
  <c r="G149" i="5"/>
  <c r="G148" i="5"/>
  <c r="G143" i="5"/>
  <c r="G142" i="5"/>
  <c r="F141" i="5"/>
  <c r="G137" i="5"/>
  <c r="G136" i="5"/>
  <c r="F135" i="5"/>
  <c r="F134" i="5"/>
  <c r="G131" i="5"/>
  <c r="F160" i="5"/>
  <c r="F154" i="5"/>
  <c r="G150" i="5"/>
  <c r="F149" i="5"/>
  <c r="G144" i="5"/>
  <c r="F143" i="5"/>
  <c r="G138" i="5"/>
  <c r="F137" i="5"/>
  <c r="G288" i="5"/>
  <c r="G280" i="5"/>
  <c r="G272" i="5"/>
  <c r="G264" i="5"/>
  <c r="G287" i="5"/>
  <c r="G279" i="5"/>
  <c r="G271" i="5"/>
  <c r="G263" i="5"/>
  <c r="G290" i="5"/>
  <c r="G286" i="5"/>
  <c r="G283" i="5"/>
  <c r="G282" i="5"/>
  <c r="G278" i="5"/>
  <c r="G275" i="5"/>
  <c r="G274" i="5"/>
  <c r="G270" i="5"/>
  <c r="G267" i="5"/>
  <c r="G266" i="5"/>
  <c r="G262" i="5"/>
  <c r="G259" i="5"/>
  <c r="G289" i="5"/>
  <c r="G285" i="5"/>
  <c r="G284" i="5"/>
  <c r="G281" i="5"/>
  <c r="G277" i="5"/>
  <c r="G276" i="5"/>
  <c r="G273" i="5"/>
  <c r="G269" i="5"/>
  <c r="G268" i="5"/>
  <c r="G265" i="5"/>
  <c r="G261" i="5"/>
  <c r="G260" i="5"/>
  <c r="Q210" i="5"/>
  <c r="P207" i="5"/>
  <c r="Q206" i="5"/>
  <c r="P201" i="5"/>
  <c r="Q200" i="5"/>
  <c r="P208" i="5"/>
  <c r="Q207" i="5"/>
  <c r="P202" i="5"/>
  <c r="Q201" i="5"/>
  <c r="P198" i="5"/>
  <c r="Q197" i="5"/>
  <c r="Q204" i="5"/>
  <c r="Q199" i="5"/>
  <c r="Q198" i="5"/>
  <c r="P197" i="5"/>
  <c r="Q208" i="5"/>
  <c r="P200" i="5"/>
  <c r="P199" i="5"/>
  <c r="Q195" i="5"/>
  <c r="Q209" i="5"/>
  <c r="Q205" i="5"/>
  <c r="Q196" i="5"/>
  <c r="P210" i="5"/>
  <c r="P209" i="5"/>
  <c r="P206" i="5"/>
  <c r="P205" i="5"/>
  <c r="Q203" i="5"/>
  <c r="Q202" i="5"/>
  <c r="P166" i="5"/>
  <c r="G29" i="5"/>
  <c r="Q30" i="5"/>
  <c r="Q78" i="5" s="1"/>
  <c r="Q82" i="5"/>
  <c r="Q76" i="5"/>
  <c r="Q74" i="5"/>
  <c r="Q70" i="5"/>
  <c r="Q66" i="5"/>
  <c r="Q62" i="5"/>
  <c r="Q60" i="5"/>
  <c r="Q54" i="5"/>
  <c r="Q52" i="5"/>
  <c r="Q50" i="5"/>
  <c r="Q44" i="5"/>
  <c r="Q42" i="5"/>
  <c r="Q38" i="5"/>
  <c r="Q81" i="5"/>
  <c r="Q77" i="5"/>
  <c r="Q73" i="5"/>
  <c r="Q65" i="5"/>
  <c r="Q61" i="5"/>
  <c r="Q57" i="5"/>
  <c r="Q80" i="5"/>
  <c r="Q72" i="5"/>
  <c r="Q79" i="5"/>
  <c r="Q75" i="5"/>
  <c r="Q71" i="5"/>
  <c r="Q64" i="5"/>
  <c r="Q59" i="5"/>
  <c r="Q43" i="5"/>
  <c r="Q67" i="5"/>
  <c r="Q53" i="5"/>
  <c r="Q51" i="5"/>
  <c r="Q49" i="5"/>
  <c r="Q48" i="5"/>
  <c r="Q55" i="5"/>
  <c r="Q47" i="5"/>
  <c r="Q45" i="5"/>
  <c r="Q63" i="5"/>
  <c r="Q56" i="5"/>
  <c r="Q41" i="5"/>
  <c r="Q40" i="5"/>
  <c r="Q39" i="5"/>
  <c r="Q37" i="5"/>
  <c r="Q35" i="5"/>
  <c r="F209" i="5"/>
  <c r="F205" i="5"/>
  <c r="F210" i="5"/>
  <c r="F206" i="5"/>
  <c r="F200" i="5"/>
  <c r="F202" i="5"/>
  <c r="F207" i="5"/>
  <c r="F208" i="5"/>
  <c r="F199" i="5"/>
  <c r="F198" i="5"/>
  <c r="F197" i="5"/>
  <c r="F201" i="5"/>
  <c r="G80" i="5"/>
  <c r="G72" i="5"/>
  <c r="G64" i="5"/>
  <c r="G56" i="5"/>
  <c r="G48" i="5"/>
  <c r="G40" i="5"/>
  <c r="G79" i="5"/>
  <c r="G71" i="5"/>
  <c r="G63" i="5"/>
  <c r="G55" i="5"/>
  <c r="G82" i="5"/>
  <c r="G78" i="5"/>
  <c r="G75" i="5"/>
  <c r="G74" i="5"/>
  <c r="G70" i="5"/>
  <c r="G81" i="5"/>
  <c r="G77" i="5"/>
  <c r="G76" i="5"/>
  <c r="G73" i="5"/>
  <c r="G67" i="5"/>
  <c r="G60" i="5"/>
  <c r="G51" i="5"/>
  <c r="G49" i="5"/>
  <c r="G45" i="5"/>
  <c r="G42" i="5"/>
  <c r="G39" i="5"/>
  <c r="G38" i="5"/>
  <c r="G44" i="5"/>
  <c r="G35" i="5"/>
  <c r="G68" i="5"/>
  <c r="G58" i="5"/>
  <c r="G57" i="5"/>
  <c r="G52" i="5"/>
  <c r="G43" i="5"/>
  <c r="G41" i="5"/>
  <c r="G37" i="5"/>
  <c r="G66" i="5"/>
  <c r="G65" i="5"/>
  <c r="G62" i="5"/>
  <c r="G61" i="5"/>
  <c r="G54" i="5"/>
  <c r="G69" i="5"/>
  <c r="G59" i="5"/>
  <c r="G53" i="5"/>
  <c r="G50" i="5"/>
  <c r="G47" i="5"/>
  <c r="G46" i="5"/>
  <c r="G36" i="5"/>
  <c r="P86" i="5"/>
  <c r="F119" i="5" l="1"/>
  <c r="F111" i="5"/>
  <c r="F103" i="5"/>
  <c r="F95" i="5"/>
  <c r="F122" i="5"/>
  <c r="F118" i="5"/>
  <c r="F114" i="5"/>
  <c r="F110" i="5"/>
  <c r="F106" i="5"/>
  <c r="F102" i="5"/>
  <c r="F98" i="5"/>
  <c r="F94" i="5"/>
  <c r="F121" i="5"/>
  <c r="F117" i="5"/>
  <c r="F113" i="5"/>
  <c r="F109" i="5"/>
  <c r="F105" i="5"/>
  <c r="F101" i="5"/>
  <c r="F97" i="5"/>
  <c r="F93" i="5"/>
  <c r="F120" i="5"/>
  <c r="F112" i="5"/>
  <c r="F104" i="5"/>
  <c r="F96" i="5"/>
  <c r="C217" i="5"/>
  <c r="Q214" i="5"/>
  <c r="G214" i="5"/>
  <c r="P214" i="5"/>
  <c r="G215" i="5"/>
  <c r="F214" i="5"/>
  <c r="F215" i="5"/>
  <c r="P215" i="5"/>
  <c r="G122" i="5"/>
  <c r="G118" i="5"/>
  <c r="G115" i="5"/>
  <c r="G114" i="5"/>
  <c r="G110" i="5"/>
  <c r="G107" i="5"/>
  <c r="G106" i="5"/>
  <c r="G102" i="5"/>
  <c r="G99" i="5"/>
  <c r="G98" i="5"/>
  <c r="G94" i="5"/>
  <c r="G91" i="5"/>
  <c r="G121" i="5"/>
  <c r="G117" i="5"/>
  <c r="G116" i="5"/>
  <c r="G113" i="5"/>
  <c r="G109" i="5"/>
  <c r="G108" i="5"/>
  <c r="G105" i="5"/>
  <c r="G101" i="5"/>
  <c r="G100" i="5"/>
  <c r="G97" i="5"/>
  <c r="G93" i="5"/>
  <c r="G92" i="5"/>
  <c r="G120" i="5"/>
  <c r="G112" i="5"/>
  <c r="G104" i="5"/>
  <c r="G96" i="5"/>
  <c r="G119" i="5"/>
  <c r="G111" i="5"/>
  <c r="G103" i="5"/>
  <c r="G95" i="5"/>
  <c r="Q69" i="5"/>
  <c r="Q36" i="5"/>
  <c r="Q46" i="5"/>
  <c r="Q58" i="5"/>
  <c r="Q68" i="5"/>
  <c r="F81" i="5"/>
  <c r="F77" i="5"/>
  <c r="F73" i="5"/>
  <c r="F69" i="5"/>
  <c r="F65" i="5"/>
  <c r="F61" i="5"/>
  <c r="F57" i="5"/>
  <c r="F53" i="5"/>
  <c r="F49" i="5"/>
  <c r="F45" i="5"/>
  <c r="F41" i="5"/>
  <c r="F37" i="5"/>
  <c r="F80" i="5"/>
  <c r="F72" i="5"/>
  <c r="F64" i="5"/>
  <c r="F56" i="5"/>
  <c r="F79" i="5"/>
  <c r="F71" i="5"/>
  <c r="F82" i="5"/>
  <c r="F78" i="5"/>
  <c r="F74" i="5"/>
  <c r="F70" i="5"/>
  <c r="F63" i="5"/>
  <c r="F50" i="5"/>
  <c r="F48" i="5"/>
  <c r="F47" i="5"/>
  <c r="F46" i="5"/>
  <c r="F42" i="5"/>
  <c r="F40" i="5"/>
  <c r="F39" i="5"/>
  <c r="F38" i="5"/>
  <c r="F58" i="5"/>
  <c r="F66" i="5"/>
  <c r="F62" i="5"/>
  <c r="F55" i="5"/>
  <c r="F54" i="5"/>
  <c r="P121" i="5"/>
  <c r="P117" i="5"/>
  <c r="P113" i="5"/>
  <c r="P109" i="5"/>
  <c r="P105" i="5"/>
  <c r="P101" i="5"/>
  <c r="P97" i="5"/>
  <c r="P93" i="5"/>
  <c r="P120" i="5"/>
  <c r="P112" i="5"/>
  <c r="P104" i="5"/>
  <c r="P96" i="5"/>
  <c r="P119" i="5"/>
  <c r="P111" i="5"/>
  <c r="P103" i="5"/>
  <c r="P95" i="5"/>
  <c r="P122" i="5"/>
  <c r="P118" i="5"/>
  <c r="P114" i="5"/>
  <c r="P110" i="5"/>
  <c r="P106" i="5"/>
  <c r="P102" i="5"/>
  <c r="P98" i="5"/>
  <c r="P94" i="5"/>
  <c r="C169" i="5"/>
  <c r="P165" i="5"/>
  <c r="Q166" i="5"/>
  <c r="Q165" i="5"/>
  <c r="G165" i="5"/>
  <c r="G186" i="5" s="1"/>
  <c r="F166" i="5"/>
  <c r="F165" i="5"/>
  <c r="Q215" i="5"/>
  <c r="G185" i="5"/>
  <c r="G181" i="5"/>
  <c r="G184" i="5"/>
  <c r="G180" i="5"/>
  <c r="G174" i="5"/>
  <c r="G171" i="5"/>
  <c r="G177" i="5"/>
  <c r="G176" i="5"/>
  <c r="G172" i="5" l="1"/>
  <c r="G178" i="5"/>
  <c r="G173" i="5"/>
  <c r="G183" i="5"/>
  <c r="G179" i="5"/>
  <c r="G175" i="5"/>
  <c r="P249" i="5"/>
  <c r="P245" i="5"/>
  <c r="P241" i="5"/>
  <c r="P237" i="5"/>
  <c r="P233" i="5"/>
  <c r="P229" i="5"/>
  <c r="P225" i="5"/>
  <c r="P221" i="5"/>
  <c r="P248" i="5"/>
  <c r="P240" i="5"/>
  <c r="P232" i="5"/>
  <c r="P224" i="5"/>
  <c r="P247" i="5"/>
  <c r="P239" i="5"/>
  <c r="P231" i="5"/>
  <c r="P250" i="5"/>
  <c r="P246" i="5"/>
  <c r="P242" i="5"/>
  <c r="P238" i="5"/>
  <c r="P234" i="5"/>
  <c r="P230" i="5"/>
  <c r="P226" i="5"/>
  <c r="P222" i="5"/>
  <c r="P223" i="5"/>
  <c r="F186" i="5"/>
  <c r="F182" i="5"/>
  <c r="F176" i="5"/>
  <c r="F185" i="5"/>
  <c r="F181" i="5"/>
  <c r="F175" i="5"/>
  <c r="F184" i="5"/>
  <c r="F183" i="5"/>
  <c r="F177" i="5"/>
  <c r="F173" i="5"/>
  <c r="F178" i="5"/>
  <c r="F174" i="5"/>
  <c r="P186" i="5"/>
  <c r="P185" i="5"/>
  <c r="P184" i="5"/>
  <c r="P178" i="5"/>
  <c r="P174" i="5"/>
  <c r="P183" i="5"/>
  <c r="P177" i="5"/>
  <c r="P173" i="5"/>
  <c r="P181" i="5"/>
  <c r="P182" i="5"/>
  <c r="P176" i="5"/>
  <c r="P175" i="5"/>
  <c r="F247" i="5"/>
  <c r="F239" i="5"/>
  <c r="F231" i="5"/>
  <c r="F223" i="5"/>
  <c r="F250" i="5"/>
  <c r="F246" i="5"/>
  <c r="F242" i="5"/>
  <c r="F238" i="5"/>
  <c r="F234" i="5"/>
  <c r="F230" i="5"/>
  <c r="F226" i="5"/>
  <c r="F249" i="5"/>
  <c r="F245" i="5"/>
  <c r="F241" i="5"/>
  <c r="F237" i="5"/>
  <c r="F233" i="5"/>
  <c r="F229" i="5"/>
  <c r="F248" i="5"/>
  <c r="F240" i="5"/>
  <c r="F232" i="5"/>
  <c r="F224" i="5"/>
  <c r="F221" i="5"/>
  <c r="F225" i="5"/>
  <c r="F222" i="5"/>
  <c r="Q248" i="5"/>
  <c r="Q240" i="5"/>
  <c r="Q232" i="5"/>
  <c r="Q224" i="5"/>
  <c r="Q247" i="5"/>
  <c r="Q243" i="5"/>
  <c r="Q239" i="5"/>
  <c r="Q235" i="5"/>
  <c r="Q231" i="5"/>
  <c r="Q227" i="5"/>
  <c r="Q250" i="5"/>
  <c r="Q246" i="5"/>
  <c r="Q244" i="5"/>
  <c r="Q242" i="5"/>
  <c r="Q238" i="5"/>
  <c r="Q236" i="5"/>
  <c r="Q234" i="5"/>
  <c r="Q230" i="5"/>
  <c r="Q228" i="5"/>
  <c r="Q226" i="5"/>
  <c r="Q249" i="5"/>
  <c r="Q245" i="5"/>
  <c r="Q241" i="5"/>
  <c r="Q237" i="5"/>
  <c r="Q233" i="5"/>
  <c r="Q229" i="5"/>
  <c r="Q225" i="5"/>
  <c r="Q221" i="5"/>
  <c r="Q222" i="5"/>
  <c r="Q220" i="5"/>
  <c r="Q223" i="5"/>
  <c r="Q219" i="5"/>
  <c r="G182" i="5"/>
  <c r="Q183" i="5"/>
  <c r="Q177" i="5"/>
  <c r="Q173" i="5"/>
  <c r="Q182" i="5"/>
  <c r="Q180" i="5"/>
  <c r="Q179" i="5"/>
  <c r="Q176" i="5"/>
  <c r="Q186" i="5"/>
  <c r="Q185" i="5"/>
  <c r="Q184" i="5"/>
  <c r="Q178" i="5"/>
  <c r="Q174" i="5"/>
  <c r="Q172" i="5"/>
  <c r="Q175" i="5"/>
  <c r="Q181" i="5"/>
  <c r="Q171" i="5"/>
  <c r="G250" i="5"/>
  <c r="G246" i="5"/>
  <c r="G243" i="5"/>
  <c r="G242" i="5"/>
  <c r="G238" i="5"/>
  <c r="G235" i="5"/>
  <c r="G234" i="5"/>
  <c r="G230" i="5"/>
  <c r="G227" i="5"/>
  <c r="G226" i="5"/>
  <c r="G222" i="5"/>
  <c r="G219" i="5"/>
  <c r="G249" i="5"/>
  <c r="G245" i="5"/>
  <c r="G244" i="5"/>
  <c r="G241" i="5"/>
  <c r="G237" i="5"/>
  <c r="G236" i="5"/>
  <c r="G233" i="5"/>
  <c r="G229" i="5"/>
  <c r="G228" i="5"/>
  <c r="G225" i="5"/>
  <c r="G248" i="5"/>
  <c r="G240" i="5"/>
  <c r="G232" i="5"/>
  <c r="G247" i="5"/>
  <c r="G239" i="5"/>
  <c r="G231" i="5"/>
  <c r="G223" i="5"/>
  <c r="G224" i="5"/>
  <c r="G221" i="5"/>
  <c r="G220" i="5"/>
</calcChain>
</file>

<file path=xl/sharedStrings.xml><?xml version="1.0" encoding="utf-8"?>
<sst xmlns="http://schemas.openxmlformats.org/spreadsheetml/2006/main" count="1636" uniqueCount="101">
  <si>
    <t>Linear</t>
  </si>
  <si>
    <t>Freudlich</t>
  </si>
  <si>
    <t>Langmuir</t>
  </si>
  <si>
    <t>x</t>
  </si>
  <si>
    <t>y</t>
  </si>
  <si>
    <t>Aq conc</t>
  </si>
  <si>
    <t>Ads concs</t>
  </si>
  <si>
    <t>Log (aq)</t>
  </si>
  <si>
    <t>Log (ads)</t>
  </si>
  <si>
    <t>Aq</t>
  </si>
  <si>
    <t>Aq/Ads</t>
  </si>
  <si>
    <t>Lockton 3 7049ft</t>
  </si>
  <si>
    <t>BH6</t>
  </si>
  <si>
    <t>Lockton 3 7049ft (2)</t>
  </si>
  <si>
    <t>BH6(2)</t>
  </si>
  <si>
    <t>Preese Hall 1A 8884 LBS</t>
  </si>
  <si>
    <t>BH5</t>
  </si>
  <si>
    <t>Preese Hall 1A 8884 LBS (2)</t>
  </si>
  <si>
    <t>BH5(2)</t>
  </si>
  <si>
    <t>Hazelhurst Fell UBS</t>
  </si>
  <si>
    <t>OC3</t>
  </si>
  <si>
    <t>Hazelhurst Fell UBS (2)</t>
  </si>
  <si>
    <t>OC3(2)</t>
  </si>
  <si>
    <t>Hazelhurst Fell PGrit</t>
  </si>
  <si>
    <t>OC1</t>
  </si>
  <si>
    <t>Hazelhurst Fell Pgrit (2)</t>
  </si>
  <si>
    <t>OC1(2)</t>
  </si>
  <si>
    <t>Hazelhurst Fell PGrit Silty</t>
  </si>
  <si>
    <t>OC2</t>
  </si>
  <si>
    <t>Hazelhurst Fell PGrit Silty (2)</t>
  </si>
  <si>
    <t>OC2(2)</t>
  </si>
  <si>
    <t>Hazelhurst Fell UBS Sandy</t>
  </si>
  <si>
    <t>OC4</t>
  </si>
  <si>
    <t>Hazelhurst Fell UBS Sandy (2)</t>
  </si>
  <si>
    <t>OC4(2)</t>
  </si>
  <si>
    <t>Grange Hill 8134 UBS</t>
  </si>
  <si>
    <t>BH4</t>
  </si>
  <si>
    <t>Grange Hill 8134 UBS (2)</t>
  </si>
  <si>
    <t>BH4(2)</t>
  </si>
  <si>
    <t>Becconsall 7030 UBS</t>
  </si>
  <si>
    <t>BH1</t>
  </si>
  <si>
    <t>Becconsall 7030 UBS (2)</t>
  </si>
  <si>
    <t>BH1(2)</t>
  </si>
  <si>
    <t>Wolf Fell UBS Centrifuged</t>
  </si>
  <si>
    <t>OC7*</t>
  </si>
  <si>
    <t>Wolf Fell UBS Centrifuged (2)</t>
  </si>
  <si>
    <t>OC7*(2)</t>
  </si>
  <si>
    <t>Wolf Fell UBS</t>
  </si>
  <si>
    <t>OC7</t>
  </si>
  <si>
    <t>Wolf Fell UBS (2)</t>
  </si>
  <si>
    <t>OC7(2)</t>
  </si>
  <si>
    <t>Sabden NOP PGrit</t>
  </si>
  <si>
    <t>OC5</t>
  </si>
  <si>
    <t>Sabden NOP Pgrit (2)</t>
  </si>
  <si>
    <t>OC5(2)</t>
  </si>
  <si>
    <t>S Quarry Limestone</t>
  </si>
  <si>
    <t>OC6</t>
  </si>
  <si>
    <t>S Quarry Limestone (2)</t>
  </si>
  <si>
    <t>OC6(2)</t>
  </si>
  <si>
    <t>Becconsall 7420 LBS</t>
  </si>
  <si>
    <t>BH2</t>
  </si>
  <si>
    <t>Becconsall 7420 LBS (2)</t>
  </si>
  <si>
    <t>BH2(2)</t>
  </si>
  <si>
    <t>Grange Hill 7026 UBS</t>
  </si>
  <si>
    <t>BH3</t>
  </si>
  <si>
    <t>Grange Hill 7026 UBS (2)</t>
  </si>
  <si>
    <t>BH3(2)</t>
  </si>
  <si>
    <t>Proppant (1)</t>
  </si>
  <si>
    <t>OC8(1)</t>
  </si>
  <si>
    <t>Freundlich</t>
  </si>
  <si>
    <t>Sample name</t>
  </si>
  <si>
    <t>Initial Conc</t>
  </si>
  <si>
    <t>Initial conc ppm</t>
  </si>
  <si>
    <t>Aq conc ppm</t>
  </si>
  <si>
    <t>Ads conc (calc)</t>
  </si>
  <si>
    <t>Ads conc mg/kg</t>
  </si>
  <si>
    <t>% removal</t>
  </si>
  <si>
    <t>Ads conc's</t>
  </si>
  <si>
    <t>Sample Code</t>
  </si>
  <si>
    <t>Side Parabola</t>
  </si>
  <si>
    <t>Upwards Parabola</t>
  </si>
  <si>
    <t>Sample</t>
  </si>
  <si>
    <t>Conc</t>
  </si>
  <si>
    <t>Conc/10</t>
  </si>
  <si>
    <t>570nm Avg</t>
  </si>
  <si>
    <t>Aq conc 6 L</t>
  </si>
  <si>
    <t>Aq conc 8 L</t>
  </si>
  <si>
    <t>Aq conc 6 Poly n/0</t>
  </si>
  <si>
    <t>Aq conc 8 Poly n/0</t>
  </si>
  <si>
    <t>Aq conc 6 Poly 0</t>
  </si>
  <si>
    <t>Aq conc 8 poly 0</t>
  </si>
  <si>
    <t>Aq conc 6 poly n/0</t>
  </si>
  <si>
    <t>Aq conc 8 poly n/0</t>
  </si>
  <si>
    <t>Aq conc 6 poly 0</t>
  </si>
  <si>
    <t>y=mx+c</t>
  </si>
  <si>
    <t>y=mx^2+cx-d</t>
  </si>
  <si>
    <t>y=mx^2+cx</t>
  </si>
  <si>
    <t>m=</t>
  </si>
  <si>
    <t>c=</t>
  </si>
  <si>
    <t>d=</t>
  </si>
  <si>
    <t xml:space="preserve">m=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</si>
</sst>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0" applyNumberFormat="0" applyBorder="0" applyAlignment="0" applyProtection="0"/>
  </cellStyleXfs>
  <cellXfs count="110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5" fillId="0" borderId="0" xfId="1" applyFont="1" applyFill="1"/>
    <xf numFmtId="0" fontId="6" fillId="0" borderId="0" xfId="1" applyFont="1" applyFill="1" applyBorder="1"/>
    <xf numFmtId="0" fontId="6" fillId="0" borderId="0" xfId="1" applyFont="1" applyFill="1"/>
    <xf numFmtId="0" fontId="5" fillId="0" borderId="0" xfId="1" applyFont="1" applyAlignment="1">
      <alignment horizontal="center"/>
    </xf>
    <xf numFmtId="0" fontId="7" fillId="0" borderId="0" xfId="0" applyFont="1"/>
    <xf numFmtId="0" fontId="8" fillId="0" borderId="0" xfId="1" applyFont="1"/>
    <xf numFmtId="0" fontId="8" fillId="0" borderId="1" xfId="1" applyFont="1" applyBorder="1"/>
    <xf numFmtId="0" fontId="8" fillId="0" borderId="0" xfId="1" applyFont="1" applyBorder="1"/>
    <xf numFmtId="0" fontId="1" fillId="0" borderId="0" xfId="1"/>
    <xf numFmtId="0" fontId="8" fillId="0" borderId="0" xfId="1" applyFont="1" applyFill="1" applyBorder="1"/>
    <xf numFmtId="0" fontId="9" fillId="0" borderId="0" xfId="1" applyFont="1" applyFill="1" applyBorder="1"/>
    <xf numFmtId="0" fontId="9" fillId="0" borderId="1" xfId="1" applyFont="1" applyFill="1" applyBorder="1"/>
    <xf numFmtId="0" fontId="10" fillId="0" borderId="0" xfId="1" applyFont="1"/>
    <xf numFmtId="0" fontId="10" fillId="0" borderId="0" xfId="1" applyFont="1" applyFill="1" applyBorder="1"/>
    <xf numFmtId="0" fontId="10" fillId="0" borderId="1" xfId="1" applyFont="1" applyFill="1" applyBorder="1"/>
    <xf numFmtId="0" fontId="1" fillId="0" borderId="0" xfId="1" applyFill="1" applyBorder="1"/>
    <xf numFmtId="0" fontId="1" fillId="0" borderId="0" xfId="1" applyFont="1"/>
    <xf numFmtId="0" fontId="11" fillId="0" borderId="0" xfId="1" applyFont="1"/>
    <xf numFmtId="0" fontId="11" fillId="0" borderId="1" xfId="1" applyFont="1" applyBorder="1"/>
    <xf numFmtId="0" fontId="12" fillId="0" borderId="0" xfId="1" applyFont="1" applyFill="1" applyBorder="1" applyAlignment="1">
      <alignment horizontal="right"/>
    </xf>
    <xf numFmtId="0" fontId="1" fillId="0" borderId="0" xfId="1" applyAlignment="1">
      <alignment horizontal="right"/>
    </xf>
    <xf numFmtId="0" fontId="13" fillId="0" borderId="0" xfId="1" applyFont="1"/>
    <xf numFmtId="0" fontId="13" fillId="0" borderId="0" xfId="1" applyFont="1" applyFill="1" applyBorder="1"/>
    <xf numFmtId="0" fontId="13" fillId="0" borderId="1" xfId="1" applyFont="1" applyFill="1" applyBorder="1"/>
    <xf numFmtId="0" fontId="1" fillId="0" borderId="0" xfId="1" applyBorder="1"/>
    <xf numFmtId="0" fontId="13" fillId="0" borderId="2" xfId="1" applyFont="1" applyBorder="1"/>
    <xf numFmtId="0" fontId="13" fillId="0" borderId="2" xfId="1" applyFont="1" applyFill="1" applyBorder="1"/>
    <xf numFmtId="0" fontId="13" fillId="0" borderId="3" xfId="1" applyFont="1" applyFill="1" applyBorder="1"/>
    <xf numFmtId="0" fontId="1" fillId="0" borderId="2" xfId="1" applyBorder="1"/>
    <xf numFmtId="0" fontId="1" fillId="0" borderId="2" xfId="1" applyFont="1" applyBorder="1"/>
    <xf numFmtId="0" fontId="11" fillId="0" borderId="2" xfId="1" applyFont="1" applyBorder="1"/>
    <xf numFmtId="0" fontId="11" fillId="0" borderId="3" xfId="1" applyFont="1" applyBorder="1"/>
    <xf numFmtId="0" fontId="3" fillId="0" borderId="0" xfId="2" applyFont="1" applyFill="1" applyBorder="1"/>
    <xf numFmtId="0" fontId="1" fillId="0" borderId="4" xfId="1" applyBorder="1"/>
    <xf numFmtId="0" fontId="14" fillId="0" borderId="0" xfId="2" applyFont="1" applyFill="1" applyBorder="1" applyAlignment="1"/>
    <xf numFmtId="0" fontId="1" fillId="0" borderId="1" xfId="1" applyBorder="1"/>
    <xf numFmtId="0" fontId="1" fillId="0" borderId="0" xfId="1" applyFill="1" applyBorder="1" applyAlignment="1">
      <alignment horizontal="right"/>
    </xf>
    <xf numFmtId="0" fontId="14" fillId="0" borderId="0" xfId="2" applyFont="1" applyFill="1" applyBorder="1" applyAlignment="1">
      <alignment horizontal="right"/>
    </xf>
    <xf numFmtId="0" fontId="3" fillId="0" borderId="1" xfId="2" applyFont="1" applyFill="1" applyBorder="1"/>
    <xf numFmtId="0" fontId="3" fillId="0" borderId="0" xfId="2" applyFont="1" applyFill="1" applyBorder="1" applyAlignment="1"/>
    <xf numFmtId="0" fontId="1" fillId="0" borderId="1" xfId="1" applyFill="1" applyBorder="1"/>
    <xf numFmtId="0" fontId="14" fillId="0" borderId="2" xfId="2" applyFont="1" applyFill="1" applyBorder="1" applyAlignment="1"/>
    <xf numFmtId="0" fontId="1" fillId="0" borderId="2" xfId="1" applyFill="1" applyBorder="1"/>
    <xf numFmtId="0" fontId="1" fillId="0" borderId="3" xfId="1" applyBorder="1"/>
    <xf numFmtId="0" fontId="1" fillId="0" borderId="5" xfId="1" applyBorder="1"/>
    <xf numFmtId="0" fontId="14" fillId="0" borderId="0" xfId="4" applyFont="1" applyFill="1" applyBorder="1" applyAlignment="1"/>
    <xf numFmtId="0" fontId="3" fillId="0" borderId="0" xfId="4" applyFont="1" applyFill="1" applyBorder="1" applyAlignment="1"/>
    <xf numFmtId="0" fontId="1" fillId="0" borderId="0" xfId="1" applyFont="1" applyFill="1" applyBorder="1"/>
    <xf numFmtId="0" fontId="12" fillId="0" borderId="0" xfId="8" applyFont="1" applyFill="1" applyBorder="1" applyAlignment="1"/>
    <xf numFmtId="0" fontId="12" fillId="0" borderId="0" xfId="8" applyFont="1" applyFill="1" applyBorder="1" applyAlignment="1">
      <alignment horizontal="right"/>
    </xf>
    <xf numFmtId="0" fontId="3" fillId="0" borderId="0" xfId="5" applyFont="1" applyFill="1" applyBorder="1" applyAlignment="1">
      <alignment horizontal="right"/>
    </xf>
    <xf numFmtId="0" fontId="3" fillId="0" borderId="0" xfId="5" applyFont="1" applyFill="1" applyBorder="1" applyAlignment="1"/>
    <xf numFmtId="0" fontId="15" fillId="0" borderId="0" xfId="5" applyFont="1" applyFill="1" applyBorder="1"/>
    <xf numFmtId="0" fontId="3" fillId="0" borderId="0" xfId="5" applyFont="1" applyFill="1" applyBorder="1"/>
    <xf numFmtId="0" fontId="14" fillId="0" borderId="0" xfId="5" applyFont="1" applyFill="1" applyBorder="1" applyAlignment="1"/>
    <xf numFmtId="0" fontId="12" fillId="0" borderId="0" xfId="1" applyFont="1" applyFill="1" applyBorder="1"/>
    <xf numFmtId="0" fontId="3" fillId="0" borderId="2" xfId="5" applyFont="1" applyFill="1" applyBorder="1"/>
    <xf numFmtId="0" fontId="1" fillId="0" borderId="4" xfId="1" applyFill="1" applyBorder="1"/>
    <xf numFmtId="0" fontId="3" fillId="0" borderId="0" xfId="2" applyFont="1" applyFill="1" applyBorder="1" applyAlignment="1">
      <alignment horizontal="right"/>
    </xf>
    <xf numFmtId="0" fontId="14" fillId="0" borderId="0" xfId="2" applyFont="1" applyFill="1" applyBorder="1"/>
    <xf numFmtId="0" fontId="15" fillId="0" borderId="0" xfId="2" applyFont="1" applyFill="1" applyBorder="1" applyAlignment="1"/>
    <xf numFmtId="0" fontId="3" fillId="0" borderId="1" xfId="2" applyFont="1" applyFill="1" applyBorder="1" applyAlignment="1"/>
    <xf numFmtId="0" fontId="15" fillId="0" borderId="2" xfId="2" applyFont="1" applyFill="1" applyBorder="1" applyAlignment="1"/>
    <xf numFmtId="0" fontId="3" fillId="0" borderId="2" xfId="2" applyFont="1" applyFill="1" applyBorder="1"/>
    <xf numFmtId="0" fontId="14" fillId="0" borderId="2" xfId="2" applyFont="1" applyFill="1" applyBorder="1"/>
    <xf numFmtId="0" fontId="3" fillId="0" borderId="5" xfId="2" applyFont="1" applyFill="1" applyBorder="1"/>
    <xf numFmtId="0" fontId="16" fillId="0" borderId="0" xfId="4" applyFont="1" applyFill="1" applyBorder="1" applyAlignment="1"/>
    <xf numFmtId="0" fontId="3" fillId="0" borderId="0" xfId="4" applyFont="1" applyFill="1" applyBorder="1"/>
    <xf numFmtId="0" fontId="3" fillId="0" borderId="1" xfId="4" applyFont="1" applyFill="1" applyBorder="1"/>
    <xf numFmtId="0" fontId="15" fillId="0" borderId="0" xfId="4" applyFont="1" applyFill="1" applyBorder="1" applyAlignment="1"/>
    <xf numFmtId="0" fontId="14" fillId="0" borderId="0" xfId="4" applyFont="1" applyFill="1" applyBorder="1"/>
    <xf numFmtId="0" fontId="3" fillId="0" borderId="1" xfId="4" applyFont="1" applyFill="1" applyBorder="1" applyAlignment="1"/>
    <xf numFmtId="0" fontId="14" fillId="0" borderId="1" xfId="4" applyFont="1" applyFill="1" applyBorder="1" applyAlignment="1"/>
    <xf numFmtId="0" fontId="14" fillId="0" borderId="1" xfId="4" applyFont="1" applyFill="1" applyBorder="1"/>
    <xf numFmtId="0" fontId="15" fillId="0" borderId="2" xfId="4" applyFont="1" applyFill="1" applyBorder="1" applyAlignment="1"/>
    <xf numFmtId="0" fontId="3" fillId="0" borderId="2" xfId="4" applyFont="1" applyFill="1" applyBorder="1"/>
    <xf numFmtId="0" fontId="14" fillId="0" borderId="2" xfId="4" applyFont="1" applyFill="1" applyBorder="1"/>
    <xf numFmtId="0" fontId="14" fillId="0" borderId="3" xfId="4" applyFont="1" applyFill="1" applyBorder="1"/>
    <xf numFmtId="0" fontId="3" fillId="0" borderId="2" xfId="4" applyFont="1" applyFill="1" applyBorder="1" applyAlignment="1"/>
    <xf numFmtId="0" fontId="15" fillId="0" borderId="0" xfId="4" applyFont="1" applyBorder="1" applyAlignment="1"/>
    <xf numFmtId="0" fontId="14" fillId="0" borderId="4" xfId="4" applyFont="1" applyFill="1" applyBorder="1"/>
    <xf numFmtId="0" fontId="3" fillId="0" borderId="0" xfId="4" applyFont="1" applyFill="1" applyBorder="1" applyAlignment="1">
      <alignment horizontal="right"/>
    </xf>
    <xf numFmtId="0" fontId="14" fillId="0" borderId="0" xfId="4" applyFont="1" applyFill="1" applyBorder="1" applyAlignment="1">
      <alignment horizontal="right"/>
    </xf>
    <xf numFmtId="0" fontId="15" fillId="0" borderId="0" xfId="4" applyFont="1" applyFill="1" applyBorder="1"/>
    <xf numFmtId="0" fontId="3" fillId="0" borderId="0" xfId="4" applyFont="1" applyBorder="1" applyAlignment="1"/>
    <xf numFmtId="0" fontId="3" fillId="0" borderId="0" xfId="4" applyFont="1" applyBorder="1"/>
    <xf numFmtId="0" fontId="3" fillId="0" borderId="1" xfId="4" applyFont="1" applyBorder="1"/>
    <xf numFmtId="0" fontId="14" fillId="0" borderId="1" xfId="4" applyFont="1" applyBorder="1" applyAlignment="1"/>
    <xf numFmtId="0" fontId="14" fillId="0" borderId="0" xfId="4" applyFont="1" applyBorder="1"/>
    <xf numFmtId="0" fontId="14" fillId="0" borderId="0" xfId="4" applyFont="1" applyBorder="1" applyAlignment="1"/>
    <xf numFmtId="0" fontId="15" fillId="0" borderId="2" xfId="4" applyFont="1" applyBorder="1" applyAlignment="1"/>
    <xf numFmtId="0" fontId="3" fillId="0" borderId="2" xfId="4" applyFont="1" applyBorder="1"/>
    <xf numFmtId="0" fontId="14" fillId="0" borderId="3" xfId="4" applyFont="1" applyBorder="1" applyAlignment="1"/>
    <xf numFmtId="0" fontId="14" fillId="0" borderId="2" xfId="4" applyFont="1" applyBorder="1"/>
    <xf numFmtId="0" fontId="14" fillId="0" borderId="2" xfId="4" applyFont="1" applyBorder="1" applyAlignment="1"/>
    <xf numFmtId="0" fontId="3" fillId="0" borderId="2" xfId="4" applyFont="1" applyBorder="1" applyAlignment="1"/>
    <xf numFmtId="0" fontId="15" fillId="0" borderId="0" xfId="4" applyFont="1" applyAlignment="1"/>
    <xf numFmtId="0" fontId="14" fillId="0" borderId="4" xfId="4" applyFont="1" applyBorder="1" applyAlignment="1"/>
    <xf numFmtId="0" fontId="1" fillId="0" borderId="0" xfId="1" applyBorder="1" applyAlignment="1">
      <alignment horizontal="right"/>
    </xf>
    <xf numFmtId="0" fontId="15" fillId="0" borderId="0" xfId="4" applyFont="1" applyBorder="1"/>
    <xf numFmtId="0" fontId="15" fillId="0" borderId="0" xfId="4" applyFont="1"/>
    <xf numFmtId="0" fontId="3" fillId="0" borderId="0" xfId="4" applyFont="1" applyAlignment="1">
      <alignment horizontal="right"/>
    </xf>
    <xf numFmtId="0" fontId="15" fillId="0" borderId="2" xfId="4" applyFont="1" applyBorder="1"/>
    <xf numFmtId="0" fontId="5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1" applyFont="1" applyAlignment="1">
      <alignment horizontal="center"/>
    </xf>
  </cellXfs>
  <cellStyles count="9">
    <cellStyle name="Good 2" xfId="8"/>
    <cellStyle name="Normal" xfId="0" builtinId="0"/>
    <cellStyle name="Normal 2" xfId="3"/>
    <cellStyle name="Normal 2 2" xfId="4"/>
    <cellStyle name="Normal 2 2 2" xfId="6"/>
    <cellStyle name="Normal 3" xfId="2"/>
    <cellStyle name="Normal 3 2" xfId="5"/>
    <cellStyle name="Normal 3 2 2" xfId="7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54828321799546"/>
                  <c:y val="0.14314123332673737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0.14901266735345314"/>
                  <c:y val="0.48696805290158335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0.14901266735345314"/>
                  <c:y val="0.33068313491301699"/>
                </c:manualLayout>
              </c:layout>
              <c:numFmt formatCode="General" sourceLinked="0"/>
            </c:trendlineLbl>
          </c:trendline>
          <c:xVal>
            <c:numRef>
              <c:f>Standards_Parabolas!$B$5:$B$10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xVal>
          <c:yVal>
            <c:numRef>
              <c:f>Standards_Parabolas!$D$5:$D$10</c:f>
              <c:numCache>
                <c:formatCode>General</c:formatCode>
                <c:ptCount val="6"/>
                <c:pt idx="0">
                  <c:v>1.0794999999999999</c:v>
                </c:pt>
                <c:pt idx="1">
                  <c:v>0.55750000000000011</c:v>
                </c:pt>
                <c:pt idx="2">
                  <c:v>0.36049999999999999</c:v>
                </c:pt>
                <c:pt idx="3">
                  <c:v>0.13</c:v>
                </c:pt>
                <c:pt idx="4">
                  <c:v>-6.4999999999999997E-3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C87-4B86-9E56-C501AEE70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27552"/>
        <c:axId val="135475584"/>
      </c:scatterChart>
      <c:valAx>
        <c:axId val="12752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475584"/>
        <c:crosses val="autoZero"/>
        <c:crossBetween val="midCat"/>
      </c:valAx>
      <c:valAx>
        <c:axId val="135475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7527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6243482064741907"/>
                  <c:y val="0.31939997083697869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637950571225112"/>
                  <c:y val="3.4329426221338215E-2"/>
                </c:manualLayout>
              </c:layout>
              <c:numFmt formatCode="General" sourceLinked="0"/>
            </c:trendlineLbl>
          </c:trendline>
          <c:xVal>
            <c:numRef>
              <c:f>Standards_Parabolas!$B$83:$B$90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xVal>
          <c:yVal>
            <c:numRef>
              <c:f>Standards_Parabolas!$D$83:$D$90</c:f>
              <c:numCache>
                <c:formatCode>General</c:formatCode>
                <c:ptCount val="8"/>
                <c:pt idx="0">
                  <c:v>2.0145</c:v>
                </c:pt>
                <c:pt idx="1">
                  <c:v>1.5375000000000001</c:v>
                </c:pt>
                <c:pt idx="2">
                  <c:v>0.9444999999999999</c:v>
                </c:pt>
                <c:pt idx="3">
                  <c:v>0.51200000000000001</c:v>
                </c:pt>
                <c:pt idx="4">
                  <c:v>0.23250000000000001</c:v>
                </c:pt>
                <c:pt idx="5">
                  <c:v>0.124</c:v>
                </c:pt>
                <c:pt idx="6">
                  <c:v>5.6000000000000001E-2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820-4B85-821B-1047FF5CE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52736"/>
        <c:axId val="136054272"/>
      </c:scatterChart>
      <c:valAx>
        <c:axId val="13605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054272"/>
        <c:crosses val="autoZero"/>
        <c:crossBetween val="midCat"/>
      </c:valAx>
      <c:valAx>
        <c:axId val="136054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0527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6.2955818022747162E-2"/>
                  <c:y val="0.43737642169728785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42657435110270303"/>
                  <c:y val="6.1726450860309125E-2"/>
                </c:manualLayout>
              </c:layout>
              <c:numFmt formatCode="General" sourceLinked="0"/>
            </c:trendlineLbl>
          </c:trendline>
          <c:xVal>
            <c:numRef>
              <c:f>Standards_Parabolas!$D$85:$D$90</c:f>
              <c:numCache>
                <c:formatCode>General</c:formatCode>
                <c:ptCount val="6"/>
                <c:pt idx="0">
                  <c:v>0.9444999999999999</c:v>
                </c:pt>
                <c:pt idx="1">
                  <c:v>0.51200000000000001</c:v>
                </c:pt>
                <c:pt idx="2">
                  <c:v>0.23250000000000001</c:v>
                </c:pt>
                <c:pt idx="3">
                  <c:v>0.124</c:v>
                </c:pt>
                <c:pt idx="4">
                  <c:v>5.6000000000000001E-2</c:v>
                </c:pt>
                <c:pt idx="5">
                  <c:v>0</c:v>
                </c:pt>
              </c:numCache>
            </c:numRef>
          </c:xVal>
          <c:yVal>
            <c:numRef>
              <c:f>Standards_Parabolas!$B$85:$B$90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552-45B1-9810-1B909A987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76672"/>
        <c:axId val="136082560"/>
      </c:scatterChart>
      <c:valAx>
        <c:axId val="13607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082560"/>
        <c:crosses val="autoZero"/>
        <c:crossBetween val="midCat"/>
      </c:valAx>
      <c:valAx>
        <c:axId val="136082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076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2.8995844269466317E-2"/>
                  <c:y val="-8.0269757946923301E-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7379593175853017"/>
                  <c:y val="0.4718420093321668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5224562554680666"/>
                  <c:y val="1.8839311752697579E-2"/>
                </c:manualLayout>
              </c:layout>
              <c:numFmt formatCode="General" sourceLinked="0"/>
            </c:trendlineLbl>
          </c:trendline>
          <c:xVal>
            <c:numRef>
              <c:f>Standards_Parabolas!$D$83:$D$90</c:f>
              <c:numCache>
                <c:formatCode>General</c:formatCode>
                <c:ptCount val="8"/>
                <c:pt idx="0">
                  <c:v>2.0145</c:v>
                </c:pt>
                <c:pt idx="1">
                  <c:v>1.5375000000000001</c:v>
                </c:pt>
                <c:pt idx="2">
                  <c:v>0.9444999999999999</c:v>
                </c:pt>
                <c:pt idx="3">
                  <c:v>0.51200000000000001</c:v>
                </c:pt>
                <c:pt idx="4">
                  <c:v>0.23250000000000001</c:v>
                </c:pt>
                <c:pt idx="5">
                  <c:v>0.124</c:v>
                </c:pt>
                <c:pt idx="6">
                  <c:v>5.6000000000000001E-2</c:v>
                </c:pt>
                <c:pt idx="7">
                  <c:v>0</c:v>
                </c:pt>
              </c:numCache>
            </c:numRef>
          </c:xVal>
          <c:yVal>
            <c:numRef>
              <c:f>Standards_Parabolas!$B$83:$B$90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FB4-4B1E-B7B3-DD428331E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52416"/>
        <c:axId val="136262400"/>
      </c:scatterChart>
      <c:valAx>
        <c:axId val="13625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262400"/>
        <c:crosses val="autoZero"/>
        <c:crossBetween val="midCat"/>
      </c:valAx>
      <c:valAx>
        <c:axId val="136262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252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397055993000875"/>
                  <c:y val="0.4856364829396325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27839151356080488"/>
                  <c:y val="8.7488334791484393E-2"/>
                </c:manualLayout>
              </c:layout>
              <c:numFmt formatCode="General" sourceLinked="0"/>
            </c:trendlineLbl>
          </c:trendline>
          <c:xVal>
            <c:numRef>
              <c:f>Standards_Parabolas!$B$125:$B$130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xVal>
          <c:yVal>
            <c:numRef>
              <c:f>Standards_Parabolas!$D$125:$D$130</c:f>
              <c:numCache>
                <c:formatCode>General</c:formatCode>
                <c:ptCount val="6"/>
                <c:pt idx="0">
                  <c:v>0.56499999999999995</c:v>
                </c:pt>
                <c:pt idx="1">
                  <c:v>0.27300000000000002</c:v>
                </c:pt>
                <c:pt idx="2">
                  <c:v>0.14249999999999999</c:v>
                </c:pt>
                <c:pt idx="3">
                  <c:v>4.5999999999999999E-2</c:v>
                </c:pt>
                <c:pt idx="4">
                  <c:v>-5.0000000000000001E-3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AC0-4467-8331-C90D96A9E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84800"/>
        <c:axId val="136286592"/>
      </c:scatterChart>
      <c:valAx>
        <c:axId val="1362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286592"/>
        <c:crosses val="autoZero"/>
        <c:crossBetween val="midCat"/>
      </c:valAx>
      <c:valAx>
        <c:axId val="136286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284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2632370953630795"/>
                  <c:y val="0.32931430446194226"/>
                </c:manualLayout>
              </c:layout>
              <c:numFmt formatCode="General" sourceLinked="0"/>
            </c:trendlineLbl>
          </c:trendline>
          <c:trendline>
            <c:trendlineType val="log"/>
            <c:dispRSqr val="0"/>
            <c:dispEq val="0"/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43605139982502189"/>
                  <c:y val="-1.6826334208223971E-2"/>
                </c:manualLayout>
              </c:layout>
              <c:numFmt formatCode="General" sourceLinked="0"/>
            </c:trendlineLbl>
          </c:trendline>
          <c:xVal>
            <c:numRef>
              <c:f>Standards_Parabolas!$B$123:$B$130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xVal>
          <c:yVal>
            <c:numRef>
              <c:f>Standards_Parabolas!$D$123:$D$130</c:f>
              <c:numCache>
                <c:formatCode>General</c:formatCode>
                <c:ptCount val="8"/>
                <c:pt idx="0">
                  <c:v>1.0954999999999999</c:v>
                </c:pt>
                <c:pt idx="1">
                  <c:v>0.85599999999999998</c:v>
                </c:pt>
                <c:pt idx="2">
                  <c:v>0.56499999999999995</c:v>
                </c:pt>
                <c:pt idx="3">
                  <c:v>0.27300000000000002</c:v>
                </c:pt>
                <c:pt idx="4">
                  <c:v>0.14249999999999999</c:v>
                </c:pt>
                <c:pt idx="5">
                  <c:v>4.5999999999999999E-2</c:v>
                </c:pt>
                <c:pt idx="6">
                  <c:v>-5.0000000000000001E-3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5A8-4280-AF0A-74BDB373C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53824"/>
        <c:axId val="136672000"/>
      </c:scatterChart>
      <c:valAx>
        <c:axId val="1366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672000"/>
        <c:crosses val="autoZero"/>
        <c:crossBetween val="midCat"/>
      </c:valAx>
      <c:valAx>
        <c:axId val="136672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653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9.5035433070866135E-2"/>
                  <c:y val="0.5132735491396909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0306167979002624"/>
                  <c:y val="2.7207276173811606E-2"/>
                </c:manualLayout>
              </c:layout>
              <c:numFmt formatCode="General" sourceLinked="0"/>
            </c:trendlineLbl>
          </c:trendline>
          <c:xVal>
            <c:numRef>
              <c:f>Standards_Parabolas!$D$125:$D$130</c:f>
              <c:numCache>
                <c:formatCode>General</c:formatCode>
                <c:ptCount val="6"/>
                <c:pt idx="0">
                  <c:v>0.56499999999999995</c:v>
                </c:pt>
                <c:pt idx="1">
                  <c:v>0.27300000000000002</c:v>
                </c:pt>
                <c:pt idx="2">
                  <c:v>0.14249999999999999</c:v>
                </c:pt>
                <c:pt idx="3">
                  <c:v>4.5999999999999999E-2</c:v>
                </c:pt>
                <c:pt idx="4">
                  <c:v>-5.0000000000000001E-3</c:v>
                </c:pt>
                <c:pt idx="5">
                  <c:v>0</c:v>
                </c:pt>
              </c:numCache>
            </c:numRef>
          </c:xVal>
          <c:yVal>
            <c:numRef>
              <c:f>Standards_Parabolas!$B$125:$B$130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A2-42BC-98CB-018283406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694400"/>
        <c:axId val="136704384"/>
      </c:scatterChart>
      <c:valAx>
        <c:axId val="13669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704384"/>
        <c:crosses val="autoZero"/>
        <c:crossBetween val="midCat"/>
      </c:valAx>
      <c:valAx>
        <c:axId val="136704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694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5.7813210848643923E-2"/>
                  <c:y val="-9.6835447652376783E-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0631189851268591"/>
                  <c:y val="0.50848643919510061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1995188101487315"/>
                  <c:y val="-3.7246646252551766E-2"/>
                </c:manualLayout>
              </c:layout>
              <c:numFmt formatCode="General" sourceLinked="0"/>
            </c:trendlineLbl>
          </c:trendline>
          <c:xVal>
            <c:numRef>
              <c:f>Standards_Parabolas!$D$123:$D$130</c:f>
              <c:numCache>
                <c:formatCode>General</c:formatCode>
                <c:ptCount val="8"/>
                <c:pt idx="0">
                  <c:v>1.0954999999999999</c:v>
                </c:pt>
                <c:pt idx="1">
                  <c:v>0.85599999999999998</c:v>
                </c:pt>
                <c:pt idx="2">
                  <c:v>0.56499999999999995</c:v>
                </c:pt>
                <c:pt idx="3">
                  <c:v>0.27300000000000002</c:v>
                </c:pt>
                <c:pt idx="4">
                  <c:v>0.14249999999999999</c:v>
                </c:pt>
                <c:pt idx="5">
                  <c:v>4.5999999999999999E-2</c:v>
                </c:pt>
                <c:pt idx="6">
                  <c:v>-5.0000000000000001E-3</c:v>
                </c:pt>
                <c:pt idx="7">
                  <c:v>0</c:v>
                </c:pt>
              </c:numCache>
            </c:numRef>
          </c:xVal>
          <c:yVal>
            <c:numRef>
              <c:f>Standards_Parabolas!$B$123:$B$130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E7F-40E5-9750-CF27D33FE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345856"/>
        <c:axId val="136355840"/>
      </c:scatterChart>
      <c:valAx>
        <c:axId val="13634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355840"/>
        <c:crosses val="autoZero"/>
        <c:crossBetween val="midCat"/>
      </c:valAx>
      <c:valAx>
        <c:axId val="136355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345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9129483814523"/>
          <c:y val="5.6030183727034118E-2"/>
          <c:w val="0.86081714785651797"/>
          <c:h val="0.897198891805190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2028893263342082"/>
                  <c:y val="0.40925087489063866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7264173228346459"/>
                  <c:y val="0.23108741615631379"/>
                </c:manualLayout>
              </c:layout>
              <c:numFmt formatCode="General" sourceLinked="0"/>
            </c:trendlineLbl>
          </c:trendline>
          <c:xVal>
            <c:numRef>
              <c:f>Standards_Parabolas!$B$165:$B$170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xVal>
          <c:yVal>
            <c:numRef>
              <c:f>Standards_Parabolas!$D$165:$D$170</c:f>
              <c:numCache>
                <c:formatCode>General</c:formatCode>
                <c:ptCount val="6"/>
                <c:pt idx="0">
                  <c:v>0.48849999999999999</c:v>
                </c:pt>
                <c:pt idx="1">
                  <c:v>0.23899999999999999</c:v>
                </c:pt>
                <c:pt idx="2">
                  <c:v>9.1999999999999998E-2</c:v>
                </c:pt>
                <c:pt idx="3">
                  <c:v>3.6999999999999998E-2</c:v>
                </c:pt>
                <c:pt idx="4">
                  <c:v>-0.01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630-4BF0-B00A-40AA2ABE9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451968"/>
        <c:axId val="136453504"/>
      </c:scatterChart>
      <c:valAx>
        <c:axId val="13645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453504"/>
        <c:crosses val="autoZero"/>
        <c:crossBetween val="midCat"/>
      </c:valAx>
      <c:valAx>
        <c:axId val="136453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451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5410148731408574"/>
                  <c:y val="0.37994860017497811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4716251093613298"/>
                  <c:y val="4.364391951006124E-2"/>
                </c:manualLayout>
              </c:layout>
              <c:numFmt formatCode="General" sourceLinked="0"/>
            </c:trendlineLbl>
          </c:trendline>
          <c:xVal>
            <c:numRef>
              <c:f>Standards_Parabolas!$B$163:$B$170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xVal>
          <c:yVal>
            <c:numRef>
              <c:f>Standards_Parabolas!$D$163:$D$170</c:f>
              <c:numCache>
                <c:formatCode>General</c:formatCode>
                <c:ptCount val="8"/>
                <c:pt idx="0">
                  <c:v>1.831</c:v>
                </c:pt>
                <c:pt idx="1">
                  <c:v>1.1234999999999999</c:v>
                </c:pt>
                <c:pt idx="2">
                  <c:v>0.48849999999999999</c:v>
                </c:pt>
                <c:pt idx="3">
                  <c:v>0.23899999999999999</c:v>
                </c:pt>
                <c:pt idx="4">
                  <c:v>9.1999999999999998E-2</c:v>
                </c:pt>
                <c:pt idx="5">
                  <c:v>3.6999999999999998E-2</c:v>
                </c:pt>
                <c:pt idx="6">
                  <c:v>-0.01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C31-4D3C-9C7C-F0FC0097E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492928"/>
        <c:axId val="136494464"/>
      </c:scatterChart>
      <c:valAx>
        <c:axId val="1364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494464"/>
        <c:crosses val="autoZero"/>
        <c:crossBetween val="midCat"/>
      </c:valAx>
      <c:valAx>
        <c:axId val="136494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492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4333333333333334"/>
                  <c:y val="0.50607247010790313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29087489063867017"/>
                  <c:y val="7.9859288422280544E-2"/>
                </c:manualLayout>
              </c:layout>
              <c:numFmt formatCode="General" sourceLinked="0"/>
            </c:trendlineLbl>
          </c:trendline>
          <c:xVal>
            <c:numRef>
              <c:f>Standards_Parabolas!$D$165:$D$170</c:f>
              <c:numCache>
                <c:formatCode>General</c:formatCode>
                <c:ptCount val="6"/>
                <c:pt idx="0">
                  <c:v>0.48849999999999999</c:v>
                </c:pt>
                <c:pt idx="1">
                  <c:v>0.23899999999999999</c:v>
                </c:pt>
                <c:pt idx="2">
                  <c:v>9.1999999999999998E-2</c:v>
                </c:pt>
                <c:pt idx="3">
                  <c:v>3.6999999999999998E-2</c:v>
                </c:pt>
                <c:pt idx="4">
                  <c:v>-0.01</c:v>
                </c:pt>
                <c:pt idx="5">
                  <c:v>0</c:v>
                </c:pt>
              </c:numCache>
            </c:numRef>
          </c:xVal>
          <c:yVal>
            <c:numRef>
              <c:f>Standards_Parabolas!$B$165:$B$170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95-404A-B952-514ABD692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94944"/>
        <c:axId val="136596480"/>
      </c:scatterChart>
      <c:valAx>
        <c:axId val="13659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596480"/>
        <c:crosses val="autoZero"/>
        <c:crossBetween val="midCat"/>
      </c:valAx>
      <c:valAx>
        <c:axId val="13659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594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17366579177603E-2"/>
          <c:y val="4.6770924467774859E-2"/>
          <c:w val="0.88476465441819774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5415971797202138"/>
                  <c:y val="0.48555447715528233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0.11304011025993073"/>
                  <c:y val="0.30983921037592116"/>
                </c:manualLayout>
              </c:layout>
              <c:numFmt formatCode="General" sourceLinked="0"/>
            </c:trendlineLbl>
          </c:trendline>
          <c:xVal>
            <c:numRef>
              <c:f>Standards_Parabolas!$D$5:$D$10</c:f>
              <c:numCache>
                <c:formatCode>General</c:formatCode>
                <c:ptCount val="6"/>
                <c:pt idx="0">
                  <c:v>1.0794999999999999</c:v>
                </c:pt>
                <c:pt idx="1">
                  <c:v>0.55750000000000011</c:v>
                </c:pt>
                <c:pt idx="2">
                  <c:v>0.36049999999999999</c:v>
                </c:pt>
                <c:pt idx="3">
                  <c:v>0.13</c:v>
                </c:pt>
                <c:pt idx="4">
                  <c:v>-6.4999999999999997E-3</c:v>
                </c:pt>
                <c:pt idx="5">
                  <c:v>0</c:v>
                </c:pt>
              </c:numCache>
            </c:numRef>
          </c:xVal>
          <c:yVal>
            <c:numRef>
              <c:f>Standards_Parabolas!$B$5:$B$10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9D7-4B91-8183-7269359A5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22560"/>
        <c:axId val="135331840"/>
      </c:scatterChart>
      <c:valAx>
        <c:axId val="13552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331840"/>
        <c:crosses val="autoZero"/>
        <c:crossBetween val="midCat"/>
      </c:valAx>
      <c:valAx>
        <c:axId val="135331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522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6.2141294838145233E-2"/>
                  <c:y val="0.4925433799941674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2918727034120735"/>
                  <c:y val="0.11532006415864683"/>
                </c:manualLayout>
              </c:layout>
              <c:numFmt formatCode="General" sourceLinked="0"/>
            </c:trendlineLbl>
          </c:trendline>
          <c:xVal>
            <c:numRef>
              <c:f>Standards_Parabolas!$D$163:$D$170</c:f>
              <c:numCache>
                <c:formatCode>General</c:formatCode>
                <c:ptCount val="8"/>
                <c:pt idx="0">
                  <c:v>1.831</c:v>
                </c:pt>
                <c:pt idx="1">
                  <c:v>1.1234999999999999</c:v>
                </c:pt>
                <c:pt idx="2">
                  <c:v>0.48849999999999999</c:v>
                </c:pt>
                <c:pt idx="3">
                  <c:v>0.23899999999999999</c:v>
                </c:pt>
                <c:pt idx="4">
                  <c:v>9.1999999999999998E-2</c:v>
                </c:pt>
                <c:pt idx="5">
                  <c:v>3.6999999999999998E-2</c:v>
                </c:pt>
                <c:pt idx="6">
                  <c:v>-0.01</c:v>
                </c:pt>
                <c:pt idx="7">
                  <c:v>0</c:v>
                </c:pt>
              </c:numCache>
            </c:numRef>
          </c:xVal>
          <c:yVal>
            <c:numRef>
              <c:f>Standards_Parabolas!$B$163:$B$170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285-4825-98D8-1BCF737A0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12640"/>
        <c:axId val="136514176"/>
      </c:scatterChart>
      <c:valAx>
        <c:axId val="1365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514176"/>
        <c:crosses val="autoZero"/>
        <c:crossBetween val="midCat"/>
      </c:valAx>
      <c:valAx>
        <c:axId val="136514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512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4823337707786527"/>
                  <c:y val="0.51341426071741036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4764173228346457"/>
                  <c:y val="8.7488334791484393E-2"/>
                </c:manualLayout>
              </c:layout>
              <c:numFmt formatCode="General" sourceLinked="0"/>
            </c:trendlineLbl>
          </c:trendline>
          <c:xVal>
            <c:numRef>
              <c:f>Standards_Parabolas!$B$189:$B$194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xVal>
          <c:yVal>
            <c:numRef>
              <c:f>Standards_Parabolas!$D$189:$D$194</c:f>
              <c:numCache>
                <c:formatCode>General</c:formatCode>
                <c:ptCount val="6"/>
                <c:pt idx="0">
                  <c:v>0.74350000000000005</c:v>
                </c:pt>
                <c:pt idx="1">
                  <c:v>0.3715</c:v>
                </c:pt>
                <c:pt idx="2">
                  <c:v>0.17399999999999999</c:v>
                </c:pt>
                <c:pt idx="3">
                  <c:v>4.3499999999999997E-2</c:v>
                </c:pt>
                <c:pt idx="4">
                  <c:v>5.0000000000000001E-3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A02-42F8-B31B-A9F08A0CA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545408"/>
        <c:axId val="136546944"/>
      </c:scatterChart>
      <c:valAx>
        <c:axId val="1365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546944"/>
        <c:crosses val="autoZero"/>
        <c:crossBetween val="midCat"/>
      </c:valAx>
      <c:valAx>
        <c:axId val="136546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545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7.0573709536307955E-2"/>
                  <c:y val="0.3360731991834354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6660695538057742"/>
                  <c:y val="-3.216498979294255E-2"/>
                </c:manualLayout>
              </c:layout>
              <c:numFmt formatCode="General" sourceLinked="0"/>
            </c:trendlineLbl>
          </c:trendline>
          <c:xVal>
            <c:numRef>
              <c:f>Standards_Parabolas!$B$187:$B$194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xVal>
          <c:yVal>
            <c:numRef>
              <c:f>Standards_Parabolas!$D$187:$D$194</c:f>
              <c:numCache>
                <c:formatCode>General</c:formatCode>
                <c:ptCount val="8"/>
                <c:pt idx="0">
                  <c:v>1.6835</c:v>
                </c:pt>
                <c:pt idx="1">
                  <c:v>1.4455</c:v>
                </c:pt>
                <c:pt idx="2">
                  <c:v>0.74350000000000005</c:v>
                </c:pt>
                <c:pt idx="3">
                  <c:v>0.3715</c:v>
                </c:pt>
                <c:pt idx="4">
                  <c:v>0.17399999999999999</c:v>
                </c:pt>
                <c:pt idx="5">
                  <c:v>4.3499999999999997E-2</c:v>
                </c:pt>
                <c:pt idx="6">
                  <c:v>5.0000000000000001E-3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66-456C-8DE2-FF8FB638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782592"/>
        <c:axId val="136784128"/>
      </c:scatterChart>
      <c:valAx>
        <c:axId val="1367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784128"/>
        <c:crosses val="autoZero"/>
        <c:crossBetween val="midCat"/>
      </c:valAx>
      <c:valAx>
        <c:axId val="136784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782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5.2875109361329831E-2"/>
                  <c:y val="0.48816236512102656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27597200349956258"/>
                  <c:y val="4.1840551181102359E-2"/>
                </c:manualLayout>
              </c:layout>
              <c:numFmt formatCode="General" sourceLinked="0"/>
            </c:trendlineLbl>
          </c:trendline>
          <c:xVal>
            <c:numRef>
              <c:f>Standards_Parabolas!$D$189:$D$194</c:f>
              <c:numCache>
                <c:formatCode>General</c:formatCode>
                <c:ptCount val="6"/>
                <c:pt idx="0">
                  <c:v>0.74350000000000005</c:v>
                </c:pt>
                <c:pt idx="1">
                  <c:v>0.3715</c:v>
                </c:pt>
                <c:pt idx="2">
                  <c:v>0.17399999999999999</c:v>
                </c:pt>
                <c:pt idx="3">
                  <c:v>4.3499999999999997E-2</c:v>
                </c:pt>
                <c:pt idx="4">
                  <c:v>5.0000000000000001E-3</c:v>
                </c:pt>
                <c:pt idx="5">
                  <c:v>0</c:v>
                </c:pt>
              </c:numCache>
            </c:numRef>
          </c:xVal>
          <c:yVal>
            <c:numRef>
              <c:f>Standards_Parabolas!$B$189:$B$194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E46-446A-B774-AD04A7F40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3168"/>
        <c:axId val="136824704"/>
      </c:scatterChart>
      <c:valAx>
        <c:axId val="13682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824704"/>
        <c:crosses val="autoZero"/>
        <c:crossBetween val="midCat"/>
      </c:valAx>
      <c:valAx>
        <c:axId val="136824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823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7874234470691164"/>
                  <c:y val="0.41864938757655296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6952143482064742"/>
                  <c:y val="6.7626130067074949E-2"/>
                </c:manualLayout>
              </c:layout>
              <c:numFmt formatCode="General" sourceLinked="0"/>
            </c:trendlineLbl>
          </c:trendline>
          <c:xVal>
            <c:numRef>
              <c:f>Standards_Parabolas!$D$187:$D$194</c:f>
              <c:numCache>
                <c:formatCode>General</c:formatCode>
                <c:ptCount val="8"/>
                <c:pt idx="0">
                  <c:v>1.6835</c:v>
                </c:pt>
                <c:pt idx="1">
                  <c:v>1.4455</c:v>
                </c:pt>
                <c:pt idx="2">
                  <c:v>0.74350000000000005</c:v>
                </c:pt>
                <c:pt idx="3">
                  <c:v>0.3715</c:v>
                </c:pt>
                <c:pt idx="4">
                  <c:v>0.17399999999999999</c:v>
                </c:pt>
                <c:pt idx="5">
                  <c:v>4.3499999999999997E-2</c:v>
                </c:pt>
                <c:pt idx="6">
                  <c:v>5.0000000000000001E-3</c:v>
                </c:pt>
                <c:pt idx="7">
                  <c:v>0</c:v>
                </c:pt>
              </c:numCache>
            </c:numRef>
          </c:xVal>
          <c:yVal>
            <c:numRef>
              <c:f>Standards_Parabolas!$B$187:$B$194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6CF-41C9-B9FD-58AEA7A3A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71936"/>
        <c:axId val="136873472"/>
      </c:scatterChart>
      <c:valAx>
        <c:axId val="13687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873472"/>
        <c:crosses val="autoZero"/>
        <c:crossBetween val="midCat"/>
      </c:valAx>
      <c:valAx>
        <c:axId val="136873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871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log"/>
            <c:dispRSqr val="0"/>
            <c:dispEq val="0"/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4387226596675415"/>
                  <c:y val="0.43617053076698747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1569706911636047"/>
                  <c:y val="6.0693350831146103E-2"/>
                </c:manualLayout>
              </c:layout>
              <c:numFmt formatCode="General" sourceLinked="0"/>
            </c:trendlineLbl>
          </c:trendline>
          <c:xVal>
            <c:numRef>
              <c:f>Standards_Parabolas!$B$213:$B$218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xVal>
          <c:yVal>
            <c:numRef>
              <c:f>Standards_Parabolas!$D$213:$D$218</c:f>
              <c:numCache>
                <c:formatCode>General</c:formatCode>
                <c:ptCount val="6"/>
                <c:pt idx="0">
                  <c:v>1.1479999999999999</c:v>
                </c:pt>
                <c:pt idx="1">
                  <c:v>0.59149999999999991</c:v>
                </c:pt>
                <c:pt idx="2">
                  <c:v>0.3145</c:v>
                </c:pt>
                <c:pt idx="3">
                  <c:v>0.129</c:v>
                </c:pt>
                <c:pt idx="4">
                  <c:v>0.113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B9A-4AEE-A747-694D7AB80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12896"/>
        <c:axId val="136914432"/>
      </c:scatterChart>
      <c:valAx>
        <c:axId val="1369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914432"/>
        <c:crosses val="autoZero"/>
        <c:crossBetween val="midCat"/>
      </c:valAx>
      <c:valAx>
        <c:axId val="136914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912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4021259842519684"/>
                  <c:y val="0.37043197725284338"/>
                </c:manualLayout>
              </c:layout>
              <c:numFmt formatCode="General" sourceLinked="0"/>
            </c:trendlineLbl>
          </c:trendline>
          <c:trendline>
            <c:trendlineType val="log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29791197411793024"/>
                  <c:y val="4.0418166652668404E-2"/>
                </c:manualLayout>
              </c:layout>
              <c:numFmt formatCode="General" sourceLinked="0"/>
            </c:trendlineLbl>
          </c:trendline>
          <c:xVal>
            <c:numRef>
              <c:f>Standards_Parabolas!$B$211:$B$218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xVal>
          <c:yVal>
            <c:numRef>
              <c:f>Standards_Parabolas!$D$211:$D$218</c:f>
              <c:numCache>
                <c:formatCode>General</c:formatCode>
                <c:ptCount val="8"/>
                <c:pt idx="0">
                  <c:v>2.41</c:v>
                </c:pt>
                <c:pt idx="1">
                  <c:v>1.93</c:v>
                </c:pt>
                <c:pt idx="2">
                  <c:v>1.1479999999999999</c:v>
                </c:pt>
                <c:pt idx="3">
                  <c:v>0.59149999999999991</c:v>
                </c:pt>
                <c:pt idx="4">
                  <c:v>0.3145</c:v>
                </c:pt>
                <c:pt idx="5">
                  <c:v>0.129</c:v>
                </c:pt>
                <c:pt idx="6">
                  <c:v>0.113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5CB-4B65-8AB9-370608342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46048"/>
        <c:axId val="136947584"/>
      </c:scatterChart>
      <c:valAx>
        <c:axId val="13694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947584"/>
        <c:crosses val="autoZero"/>
        <c:crossBetween val="midCat"/>
      </c:valAx>
      <c:valAx>
        <c:axId val="13694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946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7.2792213473315839E-2"/>
                  <c:y val="0.46311060075823857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2291622922134733"/>
                  <c:y val="6.9864391951006119E-2"/>
                </c:manualLayout>
              </c:layout>
              <c:numFmt formatCode="General" sourceLinked="0"/>
            </c:trendlineLbl>
          </c:trendline>
          <c:xVal>
            <c:numRef>
              <c:f>Standards_Parabolas!$D$213:$D$218</c:f>
              <c:numCache>
                <c:formatCode>General</c:formatCode>
                <c:ptCount val="6"/>
                <c:pt idx="0">
                  <c:v>1.1479999999999999</c:v>
                </c:pt>
                <c:pt idx="1">
                  <c:v>0.59149999999999991</c:v>
                </c:pt>
                <c:pt idx="2">
                  <c:v>0.3145</c:v>
                </c:pt>
                <c:pt idx="3">
                  <c:v>0.129</c:v>
                </c:pt>
                <c:pt idx="4">
                  <c:v>0.113</c:v>
                </c:pt>
                <c:pt idx="5">
                  <c:v>0</c:v>
                </c:pt>
              </c:numCache>
            </c:numRef>
          </c:xVal>
          <c:yVal>
            <c:numRef>
              <c:f>Standards_Parabolas!$B$213:$B$218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C7E-4CB3-B573-AE603B685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69600"/>
        <c:axId val="137053312"/>
      </c:scatterChart>
      <c:valAx>
        <c:axId val="13696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053312"/>
        <c:crosses val="autoZero"/>
        <c:crossBetween val="midCat"/>
      </c:valAx>
      <c:valAx>
        <c:axId val="137053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969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6.2974628171478565E-3"/>
                  <c:y val="-0.14682852143482064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8431146106736657"/>
                  <c:y val="0.45705854476523766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1417454068241468"/>
                  <c:y val="0.12356481481481481"/>
                </c:manualLayout>
              </c:layout>
              <c:numFmt formatCode="General" sourceLinked="0"/>
            </c:trendlineLbl>
          </c:trendline>
          <c:xVal>
            <c:numRef>
              <c:f>Standards_Parabolas!$D$211:$D$218</c:f>
              <c:numCache>
                <c:formatCode>General</c:formatCode>
                <c:ptCount val="8"/>
                <c:pt idx="0">
                  <c:v>2.41</c:v>
                </c:pt>
                <c:pt idx="1">
                  <c:v>1.93</c:v>
                </c:pt>
                <c:pt idx="2">
                  <c:v>1.1479999999999999</c:v>
                </c:pt>
                <c:pt idx="3">
                  <c:v>0.59149999999999991</c:v>
                </c:pt>
                <c:pt idx="4">
                  <c:v>0.3145</c:v>
                </c:pt>
                <c:pt idx="5">
                  <c:v>0.129</c:v>
                </c:pt>
                <c:pt idx="6">
                  <c:v>0.113</c:v>
                </c:pt>
                <c:pt idx="7">
                  <c:v>0</c:v>
                </c:pt>
              </c:numCache>
            </c:numRef>
          </c:xVal>
          <c:yVal>
            <c:numRef>
              <c:f>Standards_Parabolas!$B$211:$B$218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B23-46C4-8F94-C55C4A03E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083904"/>
        <c:axId val="137093888"/>
      </c:scatterChart>
      <c:valAx>
        <c:axId val="13708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093888"/>
        <c:crosses val="autoZero"/>
        <c:crossBetween val="midCat"/>
      </c:valAx>
      <c:valAx>
        <c:axId val="13709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7083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0498337707786527"/>
                  <c:y val="0.51017752989209686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1550299310958158"/>
                  <c:y val="0.1021460338291047"/>
                </c:manualLayout>
              </c:layout>
              <c:numFmt formatCode="General" sourceLinked="0"/>
            </c:trendlineLbl>
          </c:trendline>
          <c:xVal>
            <c:numRef>
              <c:f>Standards_Parabolas!$B$253:$B$258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xVal>
          <c:yVal>
            <c:numRef>
              <c:f>Standards_Parabolas!$D$253:$D$258</c:f>
              <c:numCache>
                <c:formatCode>General</c:formatCode>
                <c:ptCount val="6"/>
                <c:pt idx="0">
                  <c:v>1.1555</c:v>
                </c:pt>
                <c:pt idx="1">
                  <c:v>0.58499999999999996</c:v>
                </c:pt>
                <c:pt idx="2">
                  <c:v>0.29849999999999999</c:v>
                </c:pt>
                <c:pt idx="3">
                  <c:v>0.13800000000000001</c:v>
                </c:pt>
                <c:pt idx="4">
                  <c:v>0.111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063-41D7-ABA4-E2896D7D2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08096"/>
        <c:axId val="137138560"/>
      </c:scatterChart>
      <c:valAx>
        <c:axId val="1371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138560"/>
        <c:crosses val="autoZero"/>
        <c:crossBetween val="midCat"/>
      </c:valAx>
      <c:valAx>
        <c:axId val="137138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7108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7446062992125986"/>
                  <c:y val="-0.10638518810349146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0.16430629921259843"/>
                  <c:y val="0.4047382630855087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7441049868766403"/>
                  <c:y val="0.15333061772389739"/>
                </c:manualLayout>
              </c:layout>
              <c:numFmt formatCode="General" sourceLinked="0"/>
            </c:trendlineLbl>
          </c:trendline>
          <c:xVal>
            <c:numRef>
              <c:f>Standards_Parabolas!$D$3:$D$10</c:f>
              <c:numCache>
                <c:formatCode>General</c:formatCode>
                <c:ptCount val="8"/>
                <c:pt idx="0">
                  <c:v>2.1970000000000001</c:v>
                </c:pt>
                <c:pt idx="1">
                  <c:v>1.6985000000000001</c:v>
                </c:pt>
                <c:pt idx="2">
                  <c:v>1.0794999999999999</c:v>
                </c:pt>
                <c:pt idx="3">
                  <c:v>0.55750000000000011</c:v>
                </c:pt>
                <c:pt idx="4">
                  <c:v>0.36049999999999999</c:v>
                </c:pt>
                <c:pt idx="5">
                  <c:v>0.13</c:v>
                </c:pt>
                <c:pt idx="6">
                  <c:v>-6.4999999999999997E-3</c:v>
                </c:pt>
                <c:pt idx="7">
                  <c:v>0</c:v>
                </c:pt>
              </c:numCache>
            </c:numRef>
          </c:xVal>
          <c:yVal>
            <c:numRef>
              <c:f>Standards_Parabolas!$B$3:$B$10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DAD-491E-92F5-6BDB225D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62432"/>
        <c:axId val="135363968"/>
      </c:scatterChart>
      <c:valAx>
        <c:axId val="13536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363968"/>
        <c:crosses val="autoZero"/>
        <c:crossBetween val="midCat"/>
      </c:valAx>
      <c:valAx>
        <c:axId val="135363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362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0687926509186352"/>
                  <c:y val="0.3975699912510936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6382917760279965"/>
                  <c:y val="-4.2200714494021581E-2"/>
                </c:manualLayout>
              </c:layout>
              <c:numFmt formatCode="General" sourceLinked="0"/>
            </c:trendlineLbl>
          </c:trendline>
          <c:xVal>
            <c:numRef>
              <c:f>Standards_Parabolas!$B$251:$B$258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xVal>
          <c:yVal>
            <c:numRef>
              <c:f>Standards_Parabolas!$D$251:$D$258</c:f>
              <c:numCache>
                <c:formatCode>General</c:formatCode>
                <c:ptCount val="8"/>
                <c:pt idx="0">
                  <c:v>2.4279999999999999</c:v>
                </c:pt>
                <c:pt idx="1">
                  <c:v>1.8955</c:v>
                </c:pt>
                <c:pt idx="2">
                  <c:v>1.1555</c:v>
                </c:pt>
                <c:pt idx="3">
                  <c:v>0.58499999999999996</c:v>
                </c:pt>
                <c:pt idx="4">
                  <c:v>0.29849999999999999</c:v>
                </c:pt>
                <c:pt idx="5">
                  <c:v>0.13800000000000001</c:v>
                </c:pt>
                <c:pt idx="6">
                  <c:v>0.111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BEF-4B11-B17D-3C701AFA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496832"/>
        <c:axId val="137498624"/>
      </c:scatterChart>
      <c:valAx>
        <c:axId val="1374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498624"/>
        <c:crosses val="autoZero"/>
        <c:crossBetween val="midCat"/>
      </c:valAx>
      <c:valAx>
        <c:axId val="137498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7496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trendline>
            <c:trendlineType val="log"/>
            <c:dispRSqr val="1"/>
            <c:dispEq val="1"/>
            <c:trendlineLbl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2887617478648847"/>
                  <c:y val="0.49994313210848645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3588772180933468"/>
                  <c:y val="3.2842300962379702E-2"/>
                </c:manualLayout>
              </c:layout>
              <c:numFmt formatCode="General" sourceLinked="0"/>
            </c:trendlineLbl>
          </c:trendline>
          <c:xVal>
            <c:numRef>
              <c:f>Standards_Parabolas!$D$253:$D$258</c:f>
              <c:numCache>
                <c:formatCode>General</c:formatCode>
                <c:ptCount val="6"/>
                <c:pt idx="0">
                  <c:v>1.1555</c:v>
                </c:pt>
                <c:pt idx="1">
                  <c:v>0.58499999999999996</c:v>
                </c:pt>
                <c:pt idx="2">
                  <c:v>0.29849999999999999</c:v>
                </c:pt>
                <c:pt idx="3">
                  <c:v>0.13800000000000001</c:v>
                </c:pt>
                <c:pt idx="4">
                  <c:v>0.111</c:v>
                </c:pt>
                <c:pt idx="5">
                  <c:v>0</c:v>
                </c:pt>
              </c:numCache>
            </c:numRef>
          </c:xVal>
          <c:yVal>
            <c:numRef>
              <c:f>Standards_Parabolas!$B$253:$B$258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7FB-454D-8F23-C4D7941D9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38176"/>
        <c:axId val="137552256"/>
      </c:scatterChart>
      <c:valAx>
        <c:axId val="13753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552256"/>
        <c:crosses val="autoZero"/>
        <c:crossBetween val="midCat"/>
      </c:valAx>
      <c:valAx>
        <c:axId val="137552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7538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trendline>
            <c:trendlineType val="log"/>
            <c:dispRSqr val="1"/>
            <c:dispEq val="1"/>
            <c:trendlineLbl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7597134733158354"/>
                  <c:y val="0.48864975211431905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3879243219597549"/>
                  <c:y val="9.0445465150189558E-2"/>
                </c:manualLayout>
              </c:layout>
              <c:numFmt formatCode="General" sourceLinked="0"/>
            </c:trendlineLbl>
          </c:trendline>
          <c:xVal>
            <c:numRef>
              <c:f>Standards_Parabolas!$D$251:$D$258</c:f>
              <c:numCache>
                <c:formatCode>General</c:formatCode>
                <c:ptCount val="8"/>
                <c:pt idx="0">
                  <c:v>2.4279999999999999</c:v>
                </c:pt>
                <c:pt idx="1">
                  <c:v>1.8955</c:v>
                </c:pt>
                <c:pt idx="2">
                  <c:v>1.1555</c:v>
                </c:pt>
                <c:pt idx="3">
                  <c:v>0.58499999999999996</c:v>
                </c:pt>
                <c:pt idx="4">
                  <c:v>0.29849999999999999</c:v>
                </c:pt>
                <c:pt idx="5">
                  <c:v>0.13800000000000001</c:v>
                </c:pt>
                <c:pt idx="6">
                  <c:v>0.111</c:v>
                </c:pt>
                <c:pt idx="7">
                  <c:v>0</c:v>
                </c:pt>
              </c:numCache>
            </c:numRef>
          </c:xVal>
          <c:yVal>
            <c:numRef>
              <c:f>Standards_Parabolas!$B$251:$B$258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D33-4985-A5DD-B107EDAD6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190400"/>
        <c:axId val="137196288"/>
      </c:scatterChart>
      <c:valAx>
        <c:axId val="1371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196288"/>
        <c:crosses val="autoZero"/>
        <c:crossBetween val="midCat"/>
      </c:valAx>
      <c:valAx>
        <c:axId val="137196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7190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0-1000 mg/L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0"/>
            <c:trendlineLbl>
              <c:layout>
                <c:manualLayout>
                  <c:x val="8.7512579403283122E-2"/>
                  <c:y val="5.0295743552170574E-3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0"/>
            <c:trendlineLbl>
              <c:layout>
                <c:manualLayout>
                  <c:x val="7.9693036693565283E-2"/>
                  <c:y val="-6.4232882739660913E-5"/>
                </c:manualLayout>
              </c:layout>
              <c:numFmt formatCode="General" sourceLinked="0"/>
            </c:trendlineLbl>
          </c:trendline>
          <c:xVal>
            <c:numRef>
              <c:f>Standards_Parabolas!$D$83:$D$90</c:f>
              <c:numCache>
                <c:formatCode>General</c:formatCode>
                <c:ptCount val="8"/>
                <c:pt idx="0">
                  <c:v>2.0145</c:v>
                </c:pt>
                <c:pt idx="1">
                  <c:v>1.5375000000000001</c:v>
                </c:pt>
                <c:pt idx="2">
                  <c:v>0.9444999999999999</c:v>
                </c:pt>
                <c:pt idx="3">
                  <c:v>0.51200000000000001</c:v>
                </c:pt>
                <c:pt idx="4">
                  <c:v>0.23250000000000001</c:v>
                </c:pt>
                <c:pt idx="5">
                  <c:v>0.124</c:v>
                </c:pt>
                <c:pt idx="6">
                  <c:v>5.6000000000000001E-2</c:v>
                </c:pt>
                <c:pt idx="7">
                  <c:v>0</c:v>
                </c:pt>
              </c:numCache>
            </c:numRef>
          </c:xVal>
          <c:yVal>
            <c:numRef>
              <c:f>Standards_Parabolas!$B$83:$B$90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A8-4A16-8CF7-0B545A35EB51}"/>
            </c:ext>
          </c:extLst>
        </c:ser>
        <c:ser>
          <c:idx val="0"/>
          <c:order val="1"/>
          <c:tx>
            <c:v>0-250 mg/L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0"/>
            <c:trendlineLbl>
              <c:layout>
                <c:manualLayout>
                  <c:x val="8.5749916035874868E-2"/>
                  <c:y val="1.0719211398934935E-2"/>
                </c:manualLayout>
              </c:layout>
              <c:numFmt formatCode="General" sourceLinked="0"/>
            </c:trendlineLbl>
          </c:trendline>
          <c:xVal>
            <c:numRef>
              <c:f>Standards_Parabolas!$D$85:$D$90</c:f>
              <c:numCache>
                <c:formatCode>General</c:formatCode>
                <c:ptCount val="6"/>
                <c:pt idx="0">
                  <c:v>0.9444999999999999</c:v>
                </c:pt>
                <c:pt idx="1">
                  <c:v>0.51200000000000001</c:v>
                </c:pt>
                <c:pt idx="2">
                  <c:v>0.23250000000000001</c:v>
                </c:pt>
                <c:pt idx="3">
                  <c:v>0.124</c:v>
                </c:pt>
                <c:pt idx="4">
                  <c:v>5.6000000000000001E-2</c:v>
                </c:pt>
                <c:pt idx="5">
                  <c:v>0</c:v>
                </c:pt>
              </c:numCache>
            </c:numRef>
          </c:xVal>
          <c:yVal>
            <c:numRef>
              <c:f>Standards_Parabolas!$B$85:$B$90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1A8-4A16-8CF7-0B545A35E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18400"/>
        <c:axId val="137320320"/>
      </c:scatterChart>
      <c:valAx>
        <c:axId val="13731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570 nm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7320320"/>
        <c:crosses val="autoZero"/>
        <c:crossBetween val="midCat"/>
      </c:valAx>
      <c:valAx>
        <c:axId val="13732032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PAM mg/L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7318400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969217091350879E-2"/>
          <c:y val="2.9706787416145311E-2"/>
          <c:w val="0.8652862026887842"/>
          <c:h val="0.85037688492968511"/>
        </c:manualLayout>
      </c:layout>
      <c:scatterChart>
        <c:scatterStyle val="lineMarker"/>
        <c:varyColors val="0"/>
        <c:ser>
          <c:idx val="1"/>
          <c:order val="0"/>
          <c:tx>
            <c:v>0-1000 mg/L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noFill/>
              <a:ln w="19050">
                <a:solidFill>
                  <a:schemeClr val="tx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2"/>
                </a:solidFill>
                <a:prstDash val="sys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0604702796437809"/>
                  <c:y val="2.765368052636089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tx2"/>
                </a:solidFill>
                <a:prstDash val="dash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0.10774646954393277"/>
                  <c:y val="-2.90254663933727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Standards_Parabolas!$D$83:$D$90</c:f>
              <c:numCache>
                <c:formatCode>General</c:formatCode>
                <c:ptCount val="8"/>
                <c:pt idx="0">
                  <c:v>2.0145</c:v>
                </c:pt>
                <c:pt idx="1">
                  <c:v>1.5375000000000001</c:v>
                </c:pt>
                <c:pt idx="2">
                  <c:v>0.9444999999999999</c:v>
                </c:pt>
                <c:pt idx="3">
                  <c:v>0.51200000000000001</c:v>
                </c:pt>
                <c:pt idx="4">
                  <c:v>0.23250000000000001</c:v>
                </c:pt>
                <c:pt idx="5">
                  <c:v>0.124</c:v>
                </c:pt>
                <c:pt idx="6">
                  <c:v>5.6000000000000001E-2</c:v>
                </c:pt>
                <c:pt idx="7">
                  <c:v>0</c:v>
                </c:pt>
              </c:numCache>
            </c:numRef>
          </c:xVal>
          <c:yVal>
            <c:numRef>
              <c:f>Standards_Parabolas!$B$83:$B$90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35-4628-85E4-637C4EB782CB}"/>
            </c:ext>
          </c:extLst>
        </c:ser>
        <c:ser>
          <c:idx val="0"/>
          <c:order val="1"/>
          <c:tx>
            <c:v>0-250 mg/L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9"/>
            <c:spPr>
              <a:noFill/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lgDash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9.5816122026863751E-2"/>
                  <c:y val="3.163889815675444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j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Standards_Parabolas!$D$85:$D$90</c:f>
              <c:numCache>
                <c:formatCode>General</c:formatCode>
                <c:ptCount val="6"/>
                <c:pt idx="0">
                  <c:v>0.9444999999999999</c:v>
                </c:pt>
                <c:pt idx="1">
                  <c:v>0.51200000000000001</c:v>
                </c:pt>
                <c:pt idx="2">
                  <c:v>0.23250000000000001</c:v>
                </c:pt>
                <c:pt idx="3">
                  <c:v>0.124</c:v>
                </c:pt>
                <c:pt idx="4">
                  <c:v>5.6000000000000001E-2</c:v>
                </c:pt>
                <c:pt idx="5">
                  <c:v>0</c:v>
                </c:pt>
              </c:numCache>
            </c:numRef>
          </c:xVal>
          <c:yVal>
            <c:numRef>
              <c:f>Standards_Parabolas!$B$85:$B$90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35-4628-85E4-637C4EB78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58720"/>
        <c:axId val="137377280"/>
      </c:scatterChart>
      <c:valAx>
        <c:axId val="137358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/>
                  <a:t>570 nm value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37377280"/>
        <c:crosses val="autoZero"/>
        <c:crossBetween val="midCat"/>
      </c:valAx>
      <c:valAx>
        <c:axId val="13737728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en-US"/>
                  <a:t>Original PAM concentration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37358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40953236854116"/>
          <c:y val="3.4986600048611108E-2"/>
          <c:w val="0.1976116021278079"/>
          <c:h val="0.32778898781936655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7229309147113894"/>
                  <c:y val="0.43657871688481914"/>
                </c:manualLayout>
              </c:layout>
              <c:numFmt formatCode="General" sourceLinked="0"/>
            </c:trendlineLbl>
          </c:trendline>
          <c:trendline>
            <c:trendlineType val="linear"/>
            <c:dispRSqr val="1"/>
            <c:dispEq val="1"/>
            <c:trendlineLbl>
              <c:layout>
                <c:manualLayout>
                  <c:x val="0.16784782942882545"/>
                  <c:y val="0.17744877905805514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0.14732064470020995"/>
                  <c:y val="0.26651490091275604"/>
                </c:manualLayout>
              </c:layout>
              <c:numFmt formatCode="General" sourceLinked="0"/>
            </c:trendlineLbl>
          </c:trendline>
          <c:xVal>
            <c:numRef>
              <c:f>Standards_Parabolas!$B$3:$B$10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xVal>
          <c:yVal>
            <c:numRef>
              <c:f>Standards_Parabolas!$D$3:$D$10</c:f>
              <c:numCache>
                <c:formatCode>General</c:formatCode>
                <c:ptCount val="8"/>
                <c:pt idx="0">
                  <c:v>2.1970000000000001</c:v>
                </c:pt>
                <c:pt idx="1">
                  <c:v>1.6985000000000001</c:v>
                </c:pt>
                <c:pt idx="2">
                  <c:v>1.0794999999999999</c:v>
                </c:pt>
                <c:pt idx="3">
                  <c:v>0.55750000000000011</c:v>
                </c:pt>
                <c:pt idx="4">
                  <c:v>0.36049999999999999</c:v>
                </c:pt>
                <c:pt idx="5">
                  <c:v>0.13</c:v>
                </c:pt>
                <c:pt idx="6">
                  <c:v>-6.4999999999999997E-3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998-4599-A8DB-D7B7ED0BE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03008"/>
        <c:axId val="135404544"/>
      </c:scatterChart>
      <c:valAx>
        <c:axId val="13540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404544"/>
        <c:crosses val="autoZero"/>
        <c:crossBetween val="midCat"/>
      </c:valAx>
      <c:valAx>
        <c:axId val="135404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403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7916684784092529"/>
                  <c:y val="0.4682781981686287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3598631434930465"/>
                  <c:y val="6.4463653357471257E-2"/>
                </c:manualLayout>
              </c:layout>
              <c:numFmt formatCode="General" sourceLinked="0"/>
            </c:trendlineLbl>
          </c:trendline>
          <c:xVal>
            <c:numRef>
              <c:f>Standards_Parabolas!$B$29:$B$34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xVal>
          <c:yVal>
            <c:numRef>
              <c:f>Standards_Parabolas!$D$29:$D$34</c:f>
              <c:numCache>
                <c:formatCode>General</c:formatCode>
                <c:ptCount val="6"/>
                <c:pt idx="0">
                  <c:v>0.57799999999999996</c:v>
                </c:pt>
                <c:pt idx="1">
                  <c:v>0.36049999999999999</c:v>
                </c:pt>
                <c:pt idx="2">
                  <c:v>0.14599999999999999</c:v>
                </c:pt>
                <c:pt idx="3">
                  <c:v>7.3999999999999996E-2</c:v>
                </c:pt>
                <c:pt idx="4">
                  <c:v>2.1000000000000001E-2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BC-4E6B-9438-579602BA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43584"/>
        <c:axId val="135445120"/>
      </c:scatterChart>
      <c:valAx>
        <c:axId val="13544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445120"/>
        <c:crosses val="autoZero"/>
        <c:crossBetween val="midCat"/>
      </c:valAx>
      <c:valAx>
        <c:axId val="135445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443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log"/>
            <c:dispRSqr val="0"/>
            <c:dispEq val="0"/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586186447785001"/>
                  <c:y val="0.43063504176255685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462230703562888"/>
                  <c:y val="3.4072899724395062E-2"/>
                </c:manualLayout>
              </c:layout>
              <c:numFmt formatCode="General" sourceLinked="0"/>
            </c:trendlineLbl>
          </c:trendline>
          <c:xVal>
            <c:numRef>
              <c:f>Standards_Parabolas!$B$27:$B$34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xVal>
          <c:yVal>
            <c:numRef>
              <c:f>Standards_Parabolas!$D$27:$D$34</c:f>
              <c:numCache>
                <c:formatCode>General</c:formatCode>
                <c:ptCount val="8"/>
                <c:pt idx="0">
                  <c:v>2.0724999999999998</c:v>
                </c:pt>
                <c:pt idx="1">
                  <c:v>1.1345000000000001</c:v>
                </c:pt>
                <c:pt idx="2">
                  <c:v>0.57799999999999996</c:v>
                </c:pt>
                <c:pt idx="3">
                  <c:v>0.36049999999999999</c:v>
                </c:pt>
                <c:pt idx="4">
                  <c:v>0.14599999999999999</c:v>
                </c:pt>
                <c:pt idx="5">
                  <c:v>7.3999999999999996E-2</c:v>
                </c:pt>
                <c:pt idx="6">
                  <c:v>2.1000000000000001E-2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2AB-4B8C-B998-C182A3F21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98016"/>
        <c:axId val="136199552"/>
      </c:scatterChart>
      <c:valAx>
        <c:axId val="13619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199552"/>
        <c:crosses val="autoZero"/>
        <c:crossBetween val="midCat"/>
      </c:valAx>
      <c:valAx>
        <c:axId val="136199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198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3015086827682266"/>
                  <c:y val="6.8077710381896042E-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4082247576282489"/>
                  <c:y val="0.48590086526265558"/>
                </c:manualLayout>
              </c:layout>
              <c:numFmt formatCode="General" sourceLinked="0"/>
            </c:trendlineLbl>
          </c:trendline>
          <c:xVal>
            <c:numRef>
              <c:f>Standards_Parabolas!$D$29:$D$34</c:f>
              <c:numCache>
                <c:formatCode>General</c:formatCode>
                <c:ptCount val="6"/>
                <c:pt idx="0">
                  <c:v>0.57799999999999996</c:v>
                </c:pt>
                <c:pt idx="1">
                  <c:v>0.36049999999999999</c:v>
                </c:pt>
                <c:pt idx="2">
                  <c:v>0.14599999999999999</c:v>
                </c:pt>
                <c:pt idx="3">
                  <c:v>7.3999999999999996E-2</c:v>
                </c:pt>
                <c:pt idx="4">
                  <c:v>2.1000000000000001E-2</c:v>
                </c:pt>
                <c:pt idx="5">
                  <c:v>0</c:v>
                </c:pt>
              </c:numCache>
            </c:numRef>
          </c:xVal>
          <c:yVal>
            <c:numRef>
              <c:f>Standards_Parabolas!$B$29:$B$34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6EE-47FE-984D-C32D7C9E2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34496"/>
        <c:axId val="136236032"/>
      </c:scatterChart>
      <c:valAx>
        <c:axId val="13623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236032"/>
        <c:crosses val="autoZero"/>
        <c:crossBetween val="midCat"/>
      </c:valAx>
      <c:valAx>
        <c:axId val="136236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234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2960979825042513"/>
                  <c:y val="0.12693767346067389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20735435992944881"/>
                  <c:y val="0.43315776915445375"/>
                </c:manualLayout>
              </c:layout>
              <c:numFmt formatCode="General" sourceLinked="0"/>
            </c:trendlineLbl>
          </c:trendline>
          <c:xVal>
            <c:numRef>
              <c:f>Standards_Parabolas!$D$27:$D$34</c:f>
              <c:numCache>
                <c:formatCode>General</c:formatCode>
                <c:ptCount val="8"/>
                <c:pt idx="0">
                  <c:v>2.0724999999999998</c:v>
                </c:pt>
                <c:pt idx="1">
                  <c:v>1.1345000000000001</c:v>
                </c:pt>
                <c:pt idx="2">
                  <c:v>0.57799999999999996</c:v>
                </c:pt>
                <c:pt idx="3">
                  <c:v>0.36049999999999999</c:v>
                </c:pt>
                <c:pt idx="4">
                  <c:v>0.14599999999999999</c:v>
                </c:pt>
                <c:pt idx="5">
                  <c:v>7.3999999999999996E-2</c:v>
                </c:pt>
                <c:pt idx="6">
                  <c:v>2.1000000000000001E-2</c:v>
                </c:pt>
                <c:pt idx="7">
                  <c:v>0</c:v>
                </c:pt>
              </c:numCache>
            </c:numRef>
          </c:xVal>
          <c:yVal>
            <c:numRef>
              <c:f>Standards_Parabolas!$B$27:$B$34</c:f>
              <c:numCache>
                <c:formatCode>General</c:formatCode>
                <c:ptCount val="8"/>
                <c:pt idx="0">
                  <c:v>1000</c:v>
                </c:pt>
                <c:pt idx="1">
                  <c:v>500</c:v>
                </c:pt>
                <c:pt idx="2">
                  <c:v>250</c:v>
                </c:pt>
                <c:pt idx="3">
                  <c:v>125</c:v>
                </c:pt>
                <c:pt idx="4">
                  <c:v>62.5</c:v>
                </c:pt>
                <c:pt idx="5">
                  <c:v>31.25</c:v>
                </c:pt>
                <c:pt idx="6">
                  <c:v>15.625</c:v>
                </c:pt>
                <c:pt idx="7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5B8-4335-89B6-073E415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885952"/>
        <c:axId val="135887488"/>
      </c:scatterChart>
      <c:valAx>
        <c:axId val="13588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887488"/>
        <c:crosses val="autoZero"/>
        <c:crossBetween val="midCat"/>
      </c:valAx>
      <c:valAx>
        <c:axId val="13588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885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565667104111986"/>
                  <c:y val="0.34524205307669875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0.34456598296025753"/>
                  <c:y val="5.86862058909303E-2"/>
                </c:manualLayout>
              </c:layout>
              <c:numFmt formatCode="General" sourceLinked="0"/>
            </c:trendlineLbl>
          </c:trendline>
          <c:xVal>
            <c:numRef>
              <c:f>Standards_Parabolas!$B$85:$B$90</c:f>
              <c:numCache>
                <c:formatCode>General</c:formatCode>
                <c:ptCount val="6"/>
                <c:pt idx="0">
                  <c:v>250</c:v>
                </c:pt>
                <c:pt idx="1">
                  <c:v>125</c:v>
                </c:pt>
                <c:pt idx="2">
                  <c:v>62.5</c:v>
                </c:pt>
                <c:pt idx="3">
                  <c:v>31.25</c:v>
                </c:pt>
                <c:pt idx="4">
                  <c:v>15.625</c:v>
                </c:pt>
                <c:pt idx="5">
                  <c:v>0</c:v>
                </c:pt>
              </c:numCache>
            </c:numRef>
          </c:xVal>
          <c:yVal>
            <c:numRef>
              <c:f>Standards_Parabolas!$D$85:$D$90</c:f>
              <c:numCache>
                <c:formatCode>General</c:formatCode>
                <c:ptCount val="6"/>
                <c:pt idx="0">
                  <c:v>0.9444999999999999</c:v>
                </c:pt>
                <c:pt idx="1">
                  <c:v>0.51200000000000001</c:v>
                </c:pt>
                <c:pt idx="2">
                  <c:v>0.23250000000000001</c:v>
                </c:pt>
                <c:pt idx="3">
                  <c:v>0.124</c:v>
                </c:pt>
                <c:pt idx="4">
                  <c:v>5.6000000000000001E-2</c:v>
                </c:pt>
                <c:pt idx="5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DBD-4D1E-BC88-86D857EE8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17952"/>
        <c:axId val="135919488"/>
      </c:scatterChart>
      <c:valAx>
        <c:axId val="13591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919488"/>
        <c:crosses val="autoZero"/>
        <c:crossBetween val="midCat"/>
      </c:valAx>
      <c:valAx>
        <c:axId val="13591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917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410935</xdr:colOff>
      <xdr:row>2</xdr:row>
      <xdr:rowOff>50347</xdr:rowOff>
    </xdr:from>
    <xdr:to>
      <xdr:col>14</xdr:col>
      <xdr:colOff>761999</xdr:colOff>
      <xdr:row>12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240847</xdr:colOff>
      <xdr:row>2</xdr:row>
      <xdr:rowOff>81643</xdr:rowOff>
    </xdr:from>
    <xdr:to>
      <xdr:col>31</xdr:col>
      <xdr:colOff>367393</xdr:colOff>
      <xdr:row>12</xdr:row>
      <xdr:rowOff>176892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204107</xdr:colOff>
      <xdr:row>13</xdr:row>
      <xdr:rowOff>54429</xdr:rowOff>
    </xdr:from>
    <xdr:to>
      <xdr:col>31</xdr:col>
      <xdr:colOff>340179</xdr:colOff>
      <xdr:row>25</xdr:row>
      <xdr:rowOff>12247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517070</xdr:colOff>
      <xdr:row>13</xdr:row>
      <xdr:rowOff>95251</xdr:rowOff>
    </xdr:from>
    <xdr:to>
      <xdr:col>14</xdr:col>
      <xdr:colOff>734786</xdr:colOff>
      <xdr:row>25</xdr:row>
      <xdr:rowOff>122465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1018134</xdr:colOff>
      <xdr:row>27</xdr:row>
      <xdr:rowOff>62351</xdr:rowOff>
    </xdr:from>
    <xdr:to>
      <xdr:col>14</xdr:col>
      <xdr:colOff>891667</xdr:colOff>
      <xdr:row>37</xdr:row>
      <xdr:rowOff>107256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924484</xdr:colOff>
      <xdr:row>38</xdr:row>
      <xdr:rowOff>182016</xdr:rowOff>
    </xdr:from>
    <xdr:to>
      <xdr:col>14</xdr:col>
      <xdr:colOff>1027738</xdr:colOff>
      <xdr:row>48</xdr:row>
      <xdr:rowOff>102455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108857</xdr:colOff>
      <xdr:row>29</xdr:row>
      <xdr:rowOff>145597</xdr:rowOff>
    </xdr:from>
    <xdr:to>
      <xdr:col>29</xdr:col>
      <xdr:colOff>489857</xdr:colOff>
      <xdr:row>40</xdr:row>
      <xdr:rowOff>40822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</xdr:colOff>
      <xdr:row>46</xdr:row>
      <xdr:rowOff>81645</xdr:rowOff>
    </xdr:from>
    <xdr:to>
      <xdr:col>29</xdr:col>
      <xdr:colOff>381001</xdr:colOff>
      <xdr:row>56</xdr:row>
      <xdr:rowOff>167370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544284</xdr:colOff>
      <xdr:row>82</xdr:row>
      <xdr:rowOff>159202</xdr:rowOff>
    </xdr:from>
    <xdr:to>
      <xdr:col>14</xdr:col>
      <xdr:colOff>1006928</xdr:colOff>
      <xdr:row>97</xdr:row>
      <xdr:rowOff>44902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544285</xdr:colOff>
      <xdr:row>98</xdr:row>
      <xdr:rowOff>176892</xdr:rowOff>
    </xdr:from>
    <xdr:to>
      <xdr:col>14</xdr:col>
      <xdr:colOff>979713</xdr:colOff>
      <xdr:row>116</xdr:row>
      <xdr:rowOff>108857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285750</xdr:colOff>
      <xdr:row>83</xdr:row>
      <xdr:rowOff>9523</xdr:rowOff>
    </xdr:from>
    <xdr:to>
      <xdr:col>31</xdr:col>
      <xdr:colOff>54429</xdr:colOff>
      <xdr:row>97</xdr:row>
      <xdr:rowOff>85723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272143</xdr:colOff>
      <xdr:row>98</xdr:row>
      <xdr:rowOff>122464</xdr:rowOff>
    </xdr:from>
    <xdr:to>
      <xdr:col>30</xdr:col>
      <xdr:colOff>557893</xdr:colOff>
      <xdr:row>113</xdr:row>
      <xdr:rowOff>8164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585105</xdr:colOff>
      <xdr:row>127</xdr:row>
      <xdr:rowOff>118380</xdr:rowOff>
    </xdr:from>
    <xdr:to>
      <xdr:col>14</xdr:col>
      <xdr:colOff>1074962</xdr:colOff>
      <xdr:row>142</xdr:row>
      <xdr:rowOff>4080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503464</xdr:colOff>
      <xdr:row>144</xdr:row>
      <xdr:rowOff>149679</xdr:rowOff>
    </xdr:from>
    <xdr:to>
      <xdr:col>14</xdr:col>
      <xdr:colOff>993321</xdr:colOff>
      <xdr:row>159</xdr:row>
      <xdr:rowOff>35379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23</xdr:col>
      <xdr:colOff>449036</xdr:colOff>
      <xdr:row>123</xdr:row>
      <xdr:rowOff>118383</xdr:rowOff>
    </xdr:from>
    <xdr:to>
      <xdr:col>31</xdr:col>
      <xdr:colOff>122465</xdr:colOff>
      <xdr:row>138</xdr:row>
      <xdr:rowOff>4083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23</xdr:col>
      <xdr:colOff>530678</xdr:colOff>
      <xdr:row>139</xdr:row>
      <xdr:rowOff>13608</xdr:rowOff>
    </xdr:from>
    <xdr:to>
      <xdr:col>31</xdr:col>
      <xdr:colOff>204107</xdr:colOff>
      <xdr:row>153</xdr:row>
      <xdr:rowOff>89808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884464</xdr:colOff>
      <xdr:row>162</xdr:row>
      <xdr:rowOff>104777</xdr:rowOff>
    </xdr:from>
    <xdr:to>
      <xdr:col>14</xdr:col>
      <xdr:colOff>762000</xdr:colOff>
      <xdr:row>173</xdr:row>
      <xdr:rowOff>136072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925285</xdr:colOff>
      <xdr:row>174</xdr:row>
      <xdr:rowOff>136072</xdr:rowOff>
    </xdr:from>
    <xdr:to>
      <xdr:col>14</xdr:col>
      <xdr:colOff>625928</xdr:colOff>
      <xdr:row>184</xdr:row>
      <xdr:rowOff>149678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22</xdr:col>
      <xdr:colOff>326573</xdr:colOff>
      <xdr:row>162</xdr:row>
      <xdr:rowOff>91167</xdr:rowOff>
    </xdr:from>
    <xdr:to>
      <xdr:col>28</xdr:col>
      <xdr:colOff>557893</xdr:colOff>
      <xdr:row>173</xdr:row>
      <xdr:rowOff>68036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22</xdr:col>
      <xdr:colOff>380999</xdr:colOff>
      <xdr:row>174</xdr:row>
      <xdr:rowOff>95250</xdr:rowOff>
    </xdr:from>
    <xdr:to>
      <xdr:col>28</xdr:col>
      <xdr:colOff>571499</xdr:colOff>
      <xdr:row>184</xdr:row>
      <xdr:rowOff>13607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367394</xdr:colOff>
      <xdr:row>186</xdr:row>
      <xdr:rowOff>159203</xdr:rowOff>
    </xdr:from>
    <xdr:to>
      <xdr:col>14</xdr:col>
      <xdr:colOff>1143001</xdr:colOff>
      <xdr:row>197</xdr:row>
      <xdr:rowOff>54428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</xdr:col>
      <xdr:colOff>857252</xdr:colOff>
      <xdr:row>198</xdr:row>
      <xdr:rowOff>40821</xdr:rowOff>
    </xdr:from>
    <xdr:to>
      <xdr:col>14</xdr:col>
      <xdr:colOff>585107</xdr:colOff>
      <xdr:row>209</xdr:row>
      <xdr:rowOff>27214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22</xdr:col>
      <xdr:colOff>1</xdr:colOff>
      <xdr:row>186</xdr:row>
      <xdr:rowOff>77560</xdr:rowOff>
    </xdr:from>
    <xdr:to>
      <xdr:col>28</xdr:col>
      <xdr:colOff>449035</xdr:colOff>
      <xdr:row>197</xdr:row>
      <xdr:rowOff>95250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22</xdr:col>
      <xdr:colOff>163287</xdr:colOff>
      <xdr:row>198</xdr:row>
      <xdr:rowOff>0</xdr:rowOff>
    </xdr:from>
    <xdr:to>
      <xdr:col>28</xdr:col>
      <xdr:colOff>244929</xdr:colOff>
      <xdr:row>209</xdr:row>
      <xdr:rowOff>68036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</xdr:col>
      <xdr:colOff>353787</xdr:colOff>
      <xdr:row>212</xdr:row>
      <xdr:rowOff>9526</xdr:rowOff>
    </xdr:from>
    <xdr:to>
      <xdr:col>14</xdr:col>
      <xdr:colOff>1197428</xdr:colOff>
      <xdr:row>226</xdr:row>
      <xdr:rowOff>68036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176892</xdr:colOff>
      <xdr:row>227</xdr:row>
      <xdr:rowOff>136073</xdr:rowOff>
    </xdr:from>
    <xdr:to>
      <xdr:col>14</xdr:col>
      <xdr:colOff>1061357</xdr:colOff>
      <xdr:row>242</xdr:row>
      <xdr:rowOff>40821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21</xdr:col>
      <xdr:colOff>231321</xdr:colOff>
      <xdr:row>211</xdr:row>
      <xdr:rowOff>104773</xdr:rowOff>
    </xdr:from>
    <xdr:to>
      <xdr:col>28</xdr:col>
      <xdr:colOff>517071</xdr:colOff>
      <xdr:row>225</xdr:row>
      <xdr:rowOff>180973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421823</xdr:colOff>
      <xdr:row>227</xdr:row>
      <xdr:rowOff>122464</xdr:rowOff>
    </xdr:from>
    <xdr:to>
      <xdr:col>29</xdr:col>
      <xdr:colOff>95251</xdr:colOff>
      <xdr:row>242</xdr:row>
      <xdr:rowOff>8164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11</xdr:col>
      <xdr:colOff>843643</xdr:colOff>
      <xdr:row>252</xdr:row>
      <xdr:rowOff>131989</xdr:rowOff>
    </xdr:from>
    <xdr:to>
      <xdr:col>14</xdr:col>
      <xdr:colOff>1020537</xdr:colOff>
      <xdr:row>267</xdr:row>
      <xdr:rowOff>17689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11</xdr:col>
      <xdr:colOff>843643</xdr:colOff>
      <xdr:row>269</xdr:row>
      <xdr:rowOff>108858</xdr:rowOff>
    </xdr:from>
    <xdr:to>
      <xdr:col>14</xdr:col>
      <xdr:colOff>1020536</xdr:colOff>
      <xdr:row>283</xdr:row>
      <xdr:rowOff>185058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21</xdr:col>
      <xdr:colOff>476251</xdr:colOff>
      <xdr:row>251</xdr:row>
      <xdr:rowOff>145597</xdr:rowOff>
    </xdr:from>
    <xdr:to>
      <xdr:col>29</xdr:col>
      <xdr:colOff>149680</xdr:colOff>
      <xdr:row>266</xdr:row>
      <xdr:rowOff>31297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21</xdr:col>
      <xdr:colOff>517072</xdr:colOff>
      <xdr:row>267</xdr:row>
      <xdr:rowOff>190499</xdr:rowOff>
    </xdr:from>
    <xdr:to>
      <xdr:col>29</xdr:col>
      <xdr:colOff>190500</xdr:colOff>
      <xdr:row>282</xdr:row>
      <xdr:rowOff>76199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30</xdr:col>
      <xdr:colOff>570139</xdr:colOff>
      <xdr:row>84</xdr:row>
      <xdr:rowOff>175530</xdr:rowOff>
    </xdr:from>
    <xdr:to>
      <xdr:col>47</xdr:col>
      <xdr:colOff>269423</xdr:colOff>
      <xdr:row>122</xdr:row>
      <xdr:rowOff>84364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930728</xdr:colOff>
      <xdr:row>85</xdr:row>
      <xdr:rowOff>21772</xdr:rowOff>
    </xdr:from>
    <xdr:to>
      <xdr:col>21</xdr:col>
      <xdr:colOff>413656</xdr:colOff>
      <xdr:row>110</xdr:row>
      <xdr:rowOff>97972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xmlns="" id="{BDBBE3F7-50EF-473A-BD47-A6C301DA8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workbookViewId="0">
      <selection activeCell="B3" sqref="B3"/>
    </sheetView>
  </sheetViews>
  <sheetFormatPr defaultRowHeight="14.25" x14ac:dyDescent="0.2"/>
  <cols>
    <col min="1" max="1" width="21.75" bestFit="1" customWidth="1"/>
    <col min="2" max="2" width="21.75" customWidth="1"/>
    <col min="3" max="4" width="11.875" bestFit="1" customWidth="1"/>
    <col min="6" max="7" width="11.875" bestFit="1" customWidth="1"/>
    <col min="9" max="10" width="11.875" bestFit="1" customWidth="1"/>
  </cols>
  <sheetData>
    <row r="1" spans="1:10" x14ac:dyDescent="0.2">
      <c r="C1" s="108" t="s">
        <v>0</v>
      </c>
      <c r="D1" s="108"/>
      <c r="E1" s="8"/>
      <c r="F1" s="8" t="s">
        <v>69</v>
      </c>
      <c r="G1" s="8"/>
      <c r="H1" s="8"/>
      <c r="I1" s="8" t="s">
        <v>2</v>
      </c>
      <c r="J1" s="8"/>
    </row>
    <row r="2" spans="1:10" x14ac:dyDescent="0.2">
      <c r="A2" s="8" t="s">
        <v>70</v>
      </c>
      <c r="B2" s="8" t="s">
        <v>78</v>
      </c>
      <c r="C2" s="8" t="s">
        <v>5</v>
      </c>
      <c r="D2" s="8" t="s">
        <v>77</v>
      </c>
      <c r="E2" s="8"/>
      <c r="F2" s="8" t="s">
        <v>7</v>
      </c>
      <c r="G2" s="8" t="s">
        <v>8</v>
      </c>
      <c r="H2" s="8"/>
      <c r="I2" s="8" t="s">
        <v>9</v>
      </c>
      <c r="J2" s="8" t="s">
        <v>10</v>
      </c>
    </row>
    <row r="4" spans="1:10" x14ac:dyDescent="0.2">
      <c r="A4" t="s">
        <v>11</v>
      </c>
      <c r="B4" s="4" t="s">
        <v>12</v>
      </c>
      <c r="C4">
        <v>212.93815046399999</v>
      </c>
      <c r="D4">
        <v>3706.1849536000004</v>
      </c>
      <c r="F4">
        <v>2.3282534775570687</v>
      </c>
      <c r="G4">
        <v>3.5689270885726252</v>
      </c>
      <c r="I4">
        <v>212.93815046399999</v>
      </c>
      <c r="J4">
        <v>5.7454809495452362E-2</v>
      </c>
    </row>
    <row r="5" spans="1:10" x14ac:dyDescent="0.2">
      <c r="A5" t="s">
        <v>11</v>
      </c>
      <c r="B5" s="4" t="s">
        <v>12</v>
      </c>
      <c r="C5">
        <v>89.287330431000001</v>
      </c>
      <c r="D5">
        <v>3571.2669568999995</v>
      </c>
      <c r="F5">
        <v>1.950789838348044</v>
      </c>
      <c r="G5">
        <v>3.552822315489677</v>
      </c>
      <c r="I5">
        <v>89.287330431000001</v>
      </c>
      <c r="J5">
        <v>2.5001583894054484E-2</v>
      </c>
    </row>
    <row r="6" spans="1:10" x14ac:dyDescent="0.2">
      <c r="A6" t="s">
        <v>11</v>
      </c>
      <c r="B6" s="4" t="s">
        <v>12</v>
      </c>
      <c r="C6">
        <v>39.692469567750003</v>
      </c>
      <c r="D6">
        <v>2280.7530432250001</v>
      </c>
      <c r="F6">
        <v>1.59870812048139</v>
      </c>
      <c r="G6">
        <v>3.3580782630184336</v>
      </c>
      <c r="I6">
        <v>39.692469567750003</v>
      </c>
      <c r="J6">
        <v>1.7403229904989881E-2</v>
      </c>
    </row>
    <row r="7" spans="1:10" x14ac:dyDescent="0.2">
      <c r="A7" t="s">
        <v>11</v>
      </c>
      <c r="B7" s="4" t="s">
        <v>12</v>
      </c>
      <c r="C7">
        <v>17.286484927749999</v>
      </c>
      <c r="D7">
        <v>1396.351507225</v>
      </c>
      <c r="F7">
        <v>1.2377066918465152</v>
      </c>
      <c r="G7">
        <v>3.1449947581382163</v>
      </c>
      <c r="I7">
        <v>17.286484927749999</v>
      </c>
      <c r="J7">
        <v>1.2379751687384082E-2</v>
      </c>
    </row>
    <row r="8" spans="1:10" x14ac:dyDescent="0.2">
      <c r="A8" t="s">
        <v>11</v>
      </c>
      <c r="B8" s="4" t="s">
        <v>12</v>
      </c>
      <c r="C8">
        <v>7.6273151497500002</v>
      </c>
      <c r="D8">
        <v>799.76848502500013</v>
      </c>
      <c r="F8">
        <v>0.8823716911861138</v>
      </c>
      <c r="G8">
        <v>2.9029642867074794</v>
      </c>
      <c r="I8">
        <v>7.6273151497500002</v>
      </c>
      <c r="J8">
        <v>9.5369038572601129E-3</v>
      </c>
    </row>
    <row r="9" spans="1:10" x14ac:dyDescent="0.2">
      <c r="A9" t="s">
        <v>11</v>
      </c>
      <c r="B9" s="4" t="s">
        <v>12</v>
      </c>
      <c r="C9">
        <v>0</v>
      </c>
      <c r="D9">
        <v>0</v>
      </c>
    </row>
    <row r="10" spans="1:10" x14ac:dyDescent="0.2">
      <c r="A10" t="s">
        <v>11</v>
      </c>
      <c r="B10" s="4" t="s">
        <v>14</v>
      </c>
      <c r="C10">
        <v>213.76252859100001</v>
      </c>
      <c r="D10">
        <v>3623.7471409</v>
      </c>
      <c r="F10">
        <v>2.3299315780831726</v>
      </c>
      <c r="G10">
        <v>3.5591578857092165</v>
      </c>
      <c r="I10">
        <v>213.76252859100001</v>
      </c>
      <c r="J10">
        <v>5.8989361089336265E-2</v>
      </c>
    </row>
    <row r="11" spans="1:10" x14ac:dyDescent="0.2">
      <c r="A11" t="s">
        <v>11</v>
      </c>
      <c r="B11" s="4" t="s">
        <v>14</v>
      </c>
      <c r="C11">
        <v>85.997854687750007</v>
      </c>
      <c r="D11">
        <v>3900.214531225</v>
      </c>
      <c r="F11">
        <v>1.9344876174192287</v>
      </c>
      <c r="G11">
        <v>3.5910884960431062</v>
      </c>
      <c r="I11">
        <v>85.997854687750007</v>
      </c>
      <c r="J11">
        <v>2.2049519071131542E-2</v>
      </c>
    </row>
    <row r="12" spans="1:10" x14ac:dyDescent="0.2">
      <c r="A12" t="s">
        <v>11</v>
      </c>
      <c r="B12" s="4" t="s">
        <v>14</v>
      </c>
      <c r="C12">
        <v>33.636561991000001</v>
      </c>
      <c r="D12">
        <v>2886.3438008999997</v>
      </c>
      <c r="F12">
        <v>1.52681159994869</v>
      </c>
      <c r="G12">
        <v>3.4603480599317527</v>
      </c>
      <c r="I12">
        <v>33.636561991000001</v>
      </c>
      <c r="J12">
        <v>1.1653692114055049E-2</v>
      </c>
    </row>
    <row r="13" spans="1:10" x14ac:dyDescent="0.2">
      <c r="A13" t="s">
        <v>11</v>
      </c>
      <c r="B13" s="4" t="s">
        <v>14</v>
      </c>
      <c r="C13">
        <v>19.049711839</v>
      </c>
      <c r="D13">
        <v>1220.0288161000001</v>
      </c>
      <c r="F13">
        <v>1.2798884105796837</v>
      </c>
      <c r="G13">
        <v>3.0863700884824743</v>
      </c>
      <c r="I13">
        <v>19.049711839</v>
      </c>
      <c r="J13">
        <v>1.561414909845751E-2</v>
      </c>
    </row>
    <row r="14" spans="1:10" x14ac:dyDescent="0.2">
      <c r="A14" t="s">
        <v>11</v>
      </c>
      <c r="B14" s="4" t="s">
        <v>14</v>
      </c>
      <c r="C14">
        <v>8.1885453909999999</v>
      </c>
      <c r="D14">
        <v>743.6454609000001</v>
      </c>
      <c r="F14">
        <v>0.91320676076302132</v>
      </c>
      <c r="G14">
        <v>2.8713659314152427</v>
      </c>
      <c r="I14">
        <v>8.1885453909999999</v>
      </c>
      <c r="J14">
        <v>1.1011356649833885E-2</v>
      </c>
    </row>
    <row r="15" spans="1:10" x14ac:dyDescent="0.2">
      <c r="A15" t="s">
        <v>11</v>
      </c>
      <c r="B15" s="4" t="s">
        <v>14</v>
      </c>
      <c r="C15">
        <v>0</v>
      </c>
      <c r="D15">
        <v>0</v>
      </c>
    </row>
    <row r="16" spans="1:10" x14ac:dyDescent="0.2">
      <c r="B16" s="4"/>
    </row>
    <row r="17" spans="1:10" x14ac:dyDescent="0.2">
      <c r="A17" t="s">
        <v>15</v>
      </c>
      <c r="B17" s="4" t="s">
        <v>16</v>
      </c>
    </row>
    <row r="18" spans="1:10" x14ac:dyDescent="0.2">
      <c r="A18" t="s">
        <v>15</v>
      </c>
      <c r="B18" s="4" t="s">
        <v>16</v>
      </c>
      <c r="C18">
        <v>89.951650937500006</v>
      </c>
      <c r="D18">
        <v>3504.8349062500001</v>
      </c>
      <c r="F18">
        <v>1.9540091386261669</v>
      </c>
      <c r="G18">
        <v>3.5446675655285613</v>
      </c>
      <c r="I18">
        <v>89.951650937500006</v>
      </c>
      <c r="J18">
        <v>2.566501799474025E-2</v>
      </c>
    </row>
    <row r="19" spans="1:10" x14ac:dyDescent="0.2">
      <c r="A19" t="s">
        <v>15</v>
      </c>
      <c r="B19" s="4" t="s">
        <v>16</v>
      </c>
      <c r="C19">
        <v>41.044030037500001</v>
      </c>
      <c r="D19">
        <v>2145.5969962500003</v>
      </c>
      <c r="F19">
        <v>1.6132499967704197</v>
      </c>
      <c r="G19">
        <v>3.3315481525130406</v>
      </c>
      <c r="I19">
        <v>41.044030037500001</v>
      </c>
      <c r="J19">
        <v>1.9129421838879959E-2</v>
      </c>
    </row>
    <row r="20" spans="1:10" x14ac:dyDescent="0.2">
      <c r="A20" t="s">
        <v>15</v>
      </c>
      <c r="B20" s="4" t="s">
        <v>16</v>
      </c>
      <c r="C20">
        <v>13.9741108375</v>
      </c>
      <c r="D20">
        <v>1727.58891625</v>
      </c>
      <c r="F20">
        <v>1.1453241835958496</v>
      </c>
      <c r="G20">
        <v>3.2374404090667639</v>
      </c>
      <c r="I20">
        <v>13.9741108375</v>
      </c>
      <c r="J20">
        <v>8.0887939868432221E-3</v>
      </c>
    </row>
    <row r="21" spans="1:10" x14ac:dyDescent="0.2">
      <c r="A21" t="s">
        <v>15</v>
      </c>
      <c r="B21" s="4" t="s">
        <v>16</v>
      </c>
      <c r="C21">
        <v>7.6319973499999998</v>
      </c>
      <c r="D21">
        <v>799.30026499999997</v>
      </c>
      <c r="F21">
        <v>0.88263821089931738</v>
      </c>
      <c r="G21">
        <v>2.9027099569558881</v>
      </c>
      <c r="I21">
        <v>7.6319973499999998</v>
      </c>
      <c r="J21">
        <v>9.5483483293978388E-3</v>
      </c>
    </row>
    <row r="22" spans="1:10" x14ac:dyDescent="0.2">
      <c r="A22" t="s">
        <v>15</v>
      </c>
      <c r="B22" s="4" t="s">
        <v>16</v>
      </c>
      <c r="C22">
        <v>0</v>
      </c>
      <c r="D22">
        <v>0</v>
      </c>
    </row>
    <row r="23" spans="1:10" x14ac:dyDescent="0.2">
      <c r="A23" t="s">
        <v>15</v>
      </c>
      <c r="B23" s="4" t="s">
        <v>18</v>
      </c>
      <c r="C23">
        <v>207.53241335000001</v>
      </c>
      <c r="D23">
        <v>4246.7586649999994</v>
      </c>
      <c r="F23">
        <v>2.3170859364201011</v>
      </c>
      <c r="G23">
        <v>3.628057581584788</v>
      </c>
      <c r="I23">
        <v>207.53241335000001</v>
      </c>
      <c r="J23">
        <v>4.8868426421401094E-2</v>
      </c>
    </row>
    <row r="24" spans="1:10" x14ac:dyDescent="0.2">
      <c r="A24" t="s">
        <v>15</v>
      </c>
      <c r="B24" s="4" t="s">
        <v>18</v>
      </c>
      <c r="C24">
        <v>97.301840150000004</v>
      </c>
      <c r="D24">
        <v>2769.8159850000002</v>
      </c>
      <c r="F24">
        <v>1.9881210536232747</v>
      </c>
      <c r="G24">
        <v>3.4424509173122124</v>
      </c>
      <c r="I24">
        <v>97.301840150000004</v>
      </c>
      <c r="J24">
        <v>3.5129351796993113E-2</v>
      </c>
    </row>
    <row r="25" spans="1:10" x14ac:dyDescent="0.2">
      <c r="A25" t="s">
        <v>15</v>
      </c>
      <c r="B25" s="4" t="s">
        <v>18</v>
      </c>
      <c r="C25">
        <v>31.7936545375</v>
      </c>
      <c r="D25">
        <v>3070.6345462499999</v>
      </c>
      <c r="F25">
        <v>1.5023404509801723</v>
      </c>
      <c r="G25">
        <v>3.4872281316526412</v>
      </c>
      <c r="I25">
        <v>31.7936545375</v>
      </c>
      <c r="J25">
        <v>1.0354099147463795E-2</v>
      </c>
    </row>
    <row r="26" spans="1:10" x14ac:dyDescent="0.2">
      <c r="A26" t="s">
        <v>15</v>
      </c>
      <c r="B26" s="4" t="s">
        <v>18</v>
      </c>
      <c r="C26">
        <v>14.2399634375</v>
      </c>
      <c r="D26">
        <v>1701.0036562500002</v>
      </c>
      <c r="F26">
        <v>1.1535088742086761</v>
      </c>
      <c r="G26">
        <v>3.2307052471149165</v>
      </c>
      <c r="I26">
        <v>14.2399634375</v>
      </c>
      <c r="J26">
        <v>8.3715066603049799E-3</v>
      </c>
    </row>
    <row r="27" spans="1:10" x14ac:dyDescent="0.2">
      <c r="A27" t="s">
        <v>15</v>
      </c>
      <c r="B27" s="4" t="s">
        <v>18</v>
      </c>
      <c r="C27">
        <v>8.3909000000000002</v>
      </c>
      <c r="D27">
        <v>723.41</v>
      </c>
      <c r="F27">
        <v>0.92380854534253298</v>
      </c>
      <c r="G27">
        <v>2.8593845079019649</v>
      </c>
      <c r="I27">
        <v>8.3909000000000002</v>
      </c>
      <c r="J27">
        <v>1.1599093183671777E-2</v>
      </c>
    </row>
    <row r="28" spans="1:10" x14ac:dyDescent="0.2">
      <c r="A28" t="s">
        <v>15</v>
      </c>
      <c r="B28" s="4" t="s">
        <v>18</v>
      </c>
      <c r="C28">
        <v>0</v>
      </c>
      <c r="D28">
        <v>0</v>
      </c>
    </row>
    <row r="30" spans="1:10" x14ac:dyDescent="0.2">
      <c r="A30" t="s">
        <v>19</v>
      </c>
      <c r="B30" s="4" t="s">
        <v>20</v>
      </c>
      <c r="C30">
        <v>171.89804843749999</v>
      </c>
      <c r="D30">
        <v>7810.1951562499999</v>
      </c>
      <c r="F30">
        <v>2.2352709461597926</v>
      </c>
      <c r="G30">
        <v>3.8926618858905613</v>
      </c>
      <c r="I30">
        <v>171.89804843749999</v>
      </c>
      <c r="J30">
        <v>2.2009443425999538E-2</v>
      </c>
    </row>
    <row r="31" spans="1:10" x14ac:dyDescent="0.2">
      <c r="A31" t="s">
        <v>19</v>
      </c>
      <c r="B31" s="4" t="s">
        <v>20</v>
      </c>
      <c r="C31">
        <v>93.702632600000001</v>
      </c>
      <c r="D31">
        <v>3129.7367399999998</v>
      </c>
      <c r="F31">
        <v>1.9717517926763792</v>
      </c>
      <c r="G31">
        <v>3.4955078080979676</v>
      </c>
      <c r="I31">
        <v>93.702632600000001</v>
      </c>
      <c r="J31">
        <v>2.9939461489658713E-2</v>
      </c>
    </row>
    <row r="32" spans="1:10" x14ac:dyDescent="0.2">
      <c r="A32" t="s">
        <v>19</v>
      </c>
      <c r="B32" s="4" t="s">
        <v>20</v>
      </c>
      <c r="C32">
        <v>29.854448600000001</v>
      </c>
      <c r="D32">
        <v>3264.5551399999999</v>
      </c>
      <c r="F32">
        <v>1.4750090543424925</v>
      </c>
      <c r="G32">
        <v>3.5138240084575574</v>
      </c>
      <c r="I32">
        <v>29.854448600000001</v>
      </c>
      <c r="J32">
        <v>9.145028133909848E-3</v>
      </c>
    </row>
    <row r="33" spans="1:10" x14ac:dyDescent="0.2">
      <c r="A33" t="s">
        <v>19</v>
      </c>
      <c r="B33" s="4" t="s">
        <v>20</v>
      </c>
      <c r="C33">
        <v>16.251335000000001</v>
      </c>
      <c r="D33">
        <v>1499.8665000000001</v>
      </c>
      <c r="F33">
        <v>1.2108890428114432</v>
      </c>
      <c r="G33">
        <v>3.1760526051266664</v>
      </c>
      <c r="I33">
        <v>16.251335000000001</v>
      </c>
      <c r="J33">
        <v>1.0835187665035521E-2</v>
      </c>
    </row>
    <row r="34" spans="1:10" x14ac:dyDescent="0.2">
      <c r="A34" t="s">
        <v>19</v>
      </c>
      <c r="B34" s="4" t="s">
        <v>20</v>
      </c>
      <c r="C34">
        <v>15.040811037499999</v>
      </c>
      <c r="D34">
        <v>58.418896249999996</v>
      </c>
      <c r="F34">
        <v>1.1772712551129483</v>
      </c>
      <c r="G34">
        <v>1.7665533472787027</v>
      </c>
      <c r="I34">
        <v>15.040811037499999</v>
      </c>
      <c r="J34">
        <v>0.25746482735883597</v>
      </c>
    </row>
    <row r="35" spans="1:10" x14ac:dyDescent="0.2">
      <c r="A35" t="s">
        <v>19</v>
      </c>
      <c r="B35" s="4" t="s">
        <v>20</v>
      </c>
    </row>
    <row r="36" spans="1:10" x14ac:dyDescent="0.2">
      <c r="A36" t="s">
        <v>19</v>
      </c>
      <c r="B36" s="4" t="s">
        <v>22</v>
      </c>
    </row>
    <row r="37" spans="1:10" x14ac:dyDescent="0.2">
      <c r="A37" t="s">
        <v>19</v>
      </c>
      <c r="B37" s="4" t="s">
        <v>22</v>
      </c>
    </row>
    <row r="38" spans="1:10" x14ac:dyDescent="0.2">
      <c r="A38" t="s">
        <v>19</v>
      </c>
      <c r="B38" s="4" t="s">
        <v>22</v>
      </c>
    </row>
    <row r="39" spans="1:10" x14ac:dyDescent="0.2">
      <c r="A39" t="s">
        <v>19</v>
      </c>
      <c r="B39" s="4" t="s">
        <v>22</v>
      </c>
    </row>
    <row r="40" spans="1:10" x14ac:dyDescent="0.2">
      <c r="A40" t="s">
        <v>19</v>
      </c>
      <c r="B40" s="4" t="s">
        <v>22</v>
      </c>
      <c r="C40">
        <v>15.5774509375</v>
      </c>
      <c r="D40">
        <v>4.7549062499999994</v>
      </c>
      <c r="F40">
        <v>1.1924963920817295</v>
      </c>
      <c r="G40">
        <v>0.67714195860065562</v>
      </c>
      <c r="I40">
        <v>15.5774509375</v>
      </c>
      <c r="J40">
        <v>3.2760795099798239</v>
      </c>
    </row>
    <row r="41" spans="1:10" x14ac:dyDescent="0.2">
      <c r="A41" t="s">
        <v>19</v>
      </c>
      <c r="B41" s="4" t="s">
        <v>22</v>
      </c>
    </row>
    <row r="42" spans="1:10" x14ac:dyDescent="0.2">
      <c r="B42" s="4"/>
    </row>
    <row r="43" spans="1:10" x14ac:dyDescent="0.2">
      <c r="A43" t="s">
        <v>23</v>
      </c>
      <c r="B43" s="4" t="s">
        <v>24</v>
      </c>
    </row>
    <row r="44" spans="1:10" x14ac:dyDescent="0.2">
      <c r="A44" t="s">
        <v>23</v>
      </c>
      <c r="B44" s="4" t="s">
        <v>24</v>
      </c>
    </row>
    <row r="45" spans="1:10" x14ac:dyDescent="0.2">
      <c r="A45" t="s">
        <v>23</v>
      </c>
      <c r="B45" s="4" t="s">
        <v>24</v>
      </c>
    </row>
    <row r="46" spans="1:10" x14ac:dyDescent="0.2">
      <c r="A46" t="s">
        <v>23</v>
      </c>
      <c r="B46" s="4" t="s">
        <v>24</v>
      </c>
      <c r="C46">
        <v>17.907352127197701</v>
      </c>
      <c r="D46">
        <v>1334.2647872802299</v>
      </c>
      <c r="F46">
        <v>1.2530313735898544</v>
      </c>
      <c r="G46">
        <v>3.1252420246655217</v>
      </c>
      <c r="I46">
        <v>17.907352127197701</v>
      </c>
      <c r="J46">
        <v>1.3421138216275729E-2</v>
      </c>
    </row>
    <row r="47" spans="1:10" x14ac:dyDescent="0.2">
      <c r="A47" t="s">
        <v>23</v>
      </c>
      <c r="B47" s="4" t="s">
        <v>24</v>
      </c>
      <c r="C47">
        <v>14.225986977842</v>
      </c>
      <c r="D47">
        <v>139.90130221580299</v>
      </c>
      <c r="F47">
        <v>1.1530824068183234</v>
      </c>
      <c r="G47">
        <v>2.1458217569686355</v>
      </c>
      <c r="I47">
        <v>14.225986977842</v>
      </c>
      <c r="J47">
        <v>0.10168587963461471</v>
      </c>
    </row>
    <row r="48" spans="1:10" x14ac:dyDescent="0.2">
      <c r="A48" t="s">
        <v>23</v>
      </c>
      <c r="B48" s="4" t="s">
        <v>24</v>
      </c>
      <c r="C48">
        <v>0</v>
      </c>
      <c r="D48">
        <v>0</v>
      </c>
    </row>
    <row r="49" spans="1:10" x14ac:dyDescent="0.2">
      <c r="A49" t="s">
        <v>23</v>
      </c>
      <c r="B49" s="4" t="s">
        <v>26</v>
      </c>
    </row>
    <row r="50" spans="1:10" x14ac:dyDescent="0.2">
      <c r="A50" t="s">
        <v>23</v>
      </c>
      <c r="B50" s="4" t="s">
        <v>26</v>
      </c>
    </row>
    <row r="51" spans="1:10" x14ac:dyDescent="0.2">
      <c r="A51" t="s">
        <v>23</v>
      </c>
      <c r="B51" s="4" t="s">
        <v>26</v>
      </c>
    </row>
    <row r="52" spans="1:10" x14ac:dyDescent="0.2">
      <c r="A52" t="s">
        <v>23</v>
      </c>
      <c r="B52" s="4" t="s">
        <v>26</v>
      </c>
      <c r="C52">
        <v>15.862149266444501</v>
      </c>
      <c r="D52">
        <v>1538.7850733555499</v>
      </c>
      <c r="F52">
        <v>1.2003620323710493</v>
      </c>
      <c r="G52">
        <v>3.1871779648775909</v>
      </c>
      <c r="I52">
        <v>15.862149266444501</v>
      </c>
      <c r="J52">
        <v>1.0308229226486271E-2</v>
      </c>
    </row>
    <row r="53" spans="1:10" x14ac:dyDescent="0.2">
      <c r="A53" t="s">
        <v>23</v>
      </c>
      <c r="B53" s="4" t="s">
        <v>26</v>
      </c>
      <c r="C53">
        <v>12.385304403164101</v>
      </c>
      <c r="D53">
        <v>323.96955968359003</v>
      </c>
      <c r="F53">
        <v>1.0929066850429565</v>
      </c>
      <c r="G53">
        <v>2.5105042056309763</v>
      </c>
      <c r="I53">
        <v>12.385304403164101</v>
      </c>
      <c r="J53">
        <v>3.8229839912306586E-2</v>
      </c>
    </row>
    <row r="54" spans="1:10" x14ac:dyDescent="0.2">
      <c r="A54" t="s">
        <v>23</v>
      </c>
      <c r="B54" s="4" t="s">
        <v>26</v>
      </c>
    </row>
    <row r="55" spans="1:10" x14ac:dyDescent="0.2">
      <c r="B55" s="4"/>
    </row>
    <row r="56" spans="1:10" x14ac:dyDescent="0.2">
      <c r="A56" t="s">
        <v>27</v>
      </c>
      <c r="B56" s="4" t="s">
        <v>28</v>
      </c>
      <c r="C56">
        <v>242.19099033750001</v>
      </c>
      <c r="D56">
        <v>780.90096624999808</v>
      </c>
      <c r="F56">
        <v>2.3841579830700934</v>
      </c>
      <c r="G56">
        <v>2.8925959602047242</v>
      </c>
      <c r="I56">
        <v>242.19099033750001</v>
      </c>
      <c r="J56">
        <v>0.31014302812370304</v>
      </c>
    </row>
    <row r="57" spans="1:10" x14ac:dyDescent="0.2">
      <c r="A57" t="s">
        <v>27</v>
      </c>
      <c r="B57" s="4" t="s">
        <v>28</v>
      </c>
      <c r="C57">
        <v>118.2435864</v>
      </c>
      <c r="D57">
        <v>675.64136000000099</v>
      </c>
      <c r="F57">
        <v>2.0727775936666917</v>
      </c>
      <c r="G57">
        <v>2.8297162274442167</v>
      </c>
      <c r="I57">
        <v>118.2435864</v>
      </c>
      <c r="J57">
        <v>0.17500939610920183</v>
      </c>
    </row>
    <row r="58" spans="1:10" x14ac:dyDescent="0.2">
      <c r="A58" t="s">
        <v>27</v>
      </c>
      <c r="B58" s="4" t="s">
        <v>28</v>
      </c>
      <c r="C58">
        <v>53.26590375</v>
      </c>
      <c r="D58">
        <v>923.40962500000103</v>
      </c>
      <c r="F58">
        <v>1.7264492999916405</v>
      </c>
      <c r="G58">
        <v>2.9653943970318903</v>
      </c>
      <c r="I58">
        <v>53.26590375</v>
      </c>
      <c r="J58">
        <v>5.768393820889612E-2</v>
      </c>
    </row>
    <row r="59" spans="1:10" x14ac:dyDescent="0.2">
      <c r="A59" t="s">
        <v>27</v>
      </c>
      <c r="B59" s="4" t="s">
        <v>28</v>
      </c>
      <c r="C59">
        <v>20.310608437500001</v>
      </c>
      <c r="D59">
        <v>1093.93915625</v>
      </c>
      <c r="F59">
        <v>1.3077229336013063</v>
      </c>
      <c r="G59">
        <v>3.0389931676649531</v>
      </c>
      <c r="I59">
        <v>20.310608437500001</v>
      </c>
      <c r="J59">
        <v>1.8566488201340495E-2</v>
      </c>
    </row>
    <row r="60" spans="1:10" x14ac:dyDescent="0.2">
      <c r="A60" t="s">
        <v>27</v>
      </c>
      <c r="B60" s="4" t="s">
        <v>28</v>
      </c>
      <c r="C60">
        <v>7.2501960375000003</v>
      </c>
      <c r="D60">
        <v>837.4803962499999</v>
      </c>
      <c r="F60">
        <v>0.86034974958526489</v>
      </c>
      <c r="G60">
        <v>2.9229746498580238</v>
      </c>
      <c r="I60">
        <v>7.2501960375000003</v>
      </c>
      <c r="J60">
        <v>8.6571531345262832E-3</v>
      </c>
    </row>
    <row r="61" spans="1:10" x14ac:dyDescent="0.2">
      <c r="A61" t="s">
        <v>27</v>
      </c>
      <c r="B61" s="4" t="s">
        <v>28</v>
      </c>
    </row>
    <row r="62" spans="1:10" x14ac:dyDescent="0.2">
      <c r="A62" t="s">
        <v>27</v>
      </c>
      <c r="B62" s="4" t="s">
        <v>30</v>
      </c>
      <c r="C62">
        <v>240.1534030375</v>
      </c>
      <c r="D62">
        <v>984.65969625000093</v>
      </c>
      <c r="F62">
        <v>2.3804887450867307</v>
      </c>
      <c r="G62">
        <v>2.9932861618918039</v>
      </c>
      <c r="I62">
        <v>240.1534030375</v>
      </c>
      <c r="J62">
        <v>0.24389482371636145</v>
      </c>
    </row>
    <row r="63" spans="1:10" x14ac:dyDescent="0.2">
      <c r="A63" t="s">
        <v>27</v>
      </c>
      <c r="B63" s="4" t="s">
        <v>30</v>
      </c>
    </row>
    <row r="64" spans="1:10" x14ac:dyDescent="0.2">
      <c r="A64" t="s">
        <v>27</v>
      </c>
      <c r="B64" s="4" t="s">
        <v>30</v>
      </c>
      <c r="C64">
        <v>52.899588037500003</v>
      </c>
      <c r="D64">
        <v>960.04119625000089</v>
      </c>
      <c r="F64">
        <v>1.7234522899229523</v>
      </c>
      <c r="G64">
        <v>2.9822898694147546</v>
      </c>
      <c r="I64">
        <v>52.899588037500003</v>
      </c>
      <c r="J64">
        <v>5.510137298704483E-2</v>
      </c>
    </row>
    <row r="65" spans="1:10" x14ac:dyDescent="0.2">
      <c r="A65" t="s">
        <v>27</v>
      </c>
      <c r="B65" s="4" t="s">
        <v>30</v>
      </c>
    </row>
    <row r="66" spans="1:10" x14ac:dyDescent="0.2">
      <c r="A66" t="s">
        <v>27</v>
      </c>
      <c r="B66" s="4" t="s">
        <v>30</v>
      </c>
    </row>
    <row r="67" spans="1:10" x14ac:dyDescent="0.2">
      <c r="A67" t="s">
        <v>27</v>
      </c>
      <c r="B67" s="4" t="s">
        <v>30</v>
      </c>
    </row>
    <row r="69" spans="1:10" x14ac:dyDescent="0.2">
      <c r="A69" t="s">
        <v>31</v>
      </c>
      <c r="B69" s="4" t="s">
        <v>32</v>
      </c>
      <c r="C69">
        <v>195.0315813375</v>
      </c>
      <c r="D69">
        <v>5496.8418662500007</v>
      </c>
      <c r="F69">
        <v>2.2901049420808168</v>
      </c>
      <c r="G69">
        <v>3.7401132433141266</v>
      </c>
      <c r="I69">
        <v>195.0315813375</v>
      </c>
      <c r="J69">
        <v>3.548066072902193E-2</v>
      </c>
    </row>
    <row r="70" spans="1:10" x14ac:dyDescent="0.2">
      <c r="A70" t="s">
        <v>31</v>
      </c>
      <c r="B70" s="4" t="s">
        <v>32</v>
      </c>
      <c r="C70">
        <v>109.5240330375</v>
      </c>
      <c r="D70">
        <v>1547.5966962500002</v>
      </c>
      <c r="F70">
        <v>2.0395094275810348</v>
      </c>
      <c r="G70">
        <v>3.1896577939350137</v>
      </c>
      <c r="I70">
        <v>109.5240330375</v>
      </c>
      <c r="J70">
        <v>7.0770397289480508E-2</v>
      </c>
    </row>
    <row r="71" spans="1:10" x14ac:dyDescent="0.2">
      <c r="A71" t="s">
        <v>31</v>
      </c>
      <c r="B71" s="4" t="s">
        <v>32</v>
      </c>
      <c r="C71">
        <v>40.895361600000001</v>
      </c>
      <c r="D71">
        <v>2160.4638400000003</v>
      </c>
      <c r="F71">
        <v>1.6116740526097835</v>
      </c>
      <c r="G71">
        <v>3.3345470018576697</v>
      </c>
      <c r="I71">
        <v>40.895361600000001</v>
      </c>
      <c r="J71">
        <v>1.8928972956103719E-2</v>
      </c>
    </row>
    <row r="72" spans="1:10" x14ac:dyDescent="0.2">
      <c r="A72" t="s">
        <v>31</v>
      </c>
      <c r="B72" s="4" t="s">
        <v>32</v>
      </c>
      <c r="C72">
        <v>15.8559520375</v>
      </c>
      <c r="D72">
        <v>1539.4047962499999</v>
      </c>
      <c r="F72">
        <v>1.2001923234504464</v>
      </c>
      <c r="G72">
        <v>3.1873528353361436</v>
      </c>
      <c r="I72">
        <v>15.8559520375</v>
      </c>
      <c r="J72">
        <v>1.0300053680568751E-2</v>
      </c>
    </row>
    <row r="73" spans="1:10" x14ac:dyDescent="0.2">
      <c r="A73" t="s">
        <v>31</v>
      </c>
      <c r="B73" s="4" t="s">
        <v>32</v>
      </c>
      <c r="C73">
        <v>5.5169166000000001</v>
      </c>
      <c r="D73">
        <v>1010.8083399999998</v>
      </c>
      <c r="F73">
        <v>0.74169641871692749</v>
      </c>
      <c r="G73">
        <v>3.004668816549259</v>
      </c>
      <c r="I73">
        <v>5.5169166000000001</v>
      </c>
      <c r="J73">
        <v>5.4579254856563621E-3</v>
      </c>
    </row>
    <row r="74" spans="1:10" x14ac:dyDescent="0.2">
      <c r="A74" t="s">
        <v>31</v>
      </c>
      <c r="B74" s="4" t="s">
        <v>32</v>
      </c>
      <c r="C74">
        <v>0</v>
      </c>
      <c r="D74">
        <v>0</v>
      </c>
    </row>
    <row r="75" spans="1:10" x14ac:dyDescent="0.2">
      <c r="A75" t="s">
        <v>31</v>
      </c>
      <c r="B75" s="4" t="s">
        <v>34</v>
      </c>
      <c r="C75">
        <v>220.81613103750001</v>
      </c>
      <c r="D75">
        <v>2918.3868962500001</v>
      </c>
      <c r="F75">
        <v>2.3440307962522722</v>
      </c>
      <c r="G75">
        <v>3.4651428666417798</v>
      </c>
      <c r="I75">
        <v>220.81613103750001</v>
      </c>
      <c r="J75">
        <v>7.5663761827206369E-2</v>
      </c>
    </row>
    <row r="76" spans="1:10" x14ac:dyDescent="0.2">
      <c r="A76" t="s">
        <v>31</v>
      </c>
      <c r="B76" s="4" t="s">
        <v>34</v>
      </c>
    </row>
    <row r="77" spans="1:10" x14ac:dyDescent="0.2">
      <c r="A77" t="s">
        <v>31</v>
      </c>
      <c r="B77" s="4" t="s">
        <v>34</v>
      </c>
    </row>
    <row r="78" spans="1:10" x14ac:dyDescent="0.2">
      <c r="A78" t="s">
        <v>31</v>
      </c>
      <c r="B78" s="4" t="s">
        <v>34</v>
      </c>
      <c r="C78">
        <v>20.310608437500001</v>
      </c>
      <c r="D78">
        <v>1093.93915625</v>
      </c>
      <c r="F78">
        <v>1.3077229336013063</v>
      </c>
      <c r="G78">
        <v>3.0389931676649531</v>
      </c>
      <c r="I78">
        <v>20.310608437500001</v>
      </c>
      <c r="J78">
        <v>1.8566488201340495E-2</v>
      </c>
    </row>
    <row r="79" spans="1:10" x14ac:dyDescent="0.2">
      <c r="A79" t="s">
        <v>31</v>
      </c>
      <c r="B79" s="4" t="s">
        <v>34</v>
      </c>
      <c r="C79">
        <v>7.9445583375000002</v>
      </c>
      <c r="D79">
        <v>768.0441662500001</v>
      </c>
      <c r="F79">
        <v>0.90006975844481896</v>
      </c>
      <c r="G79">
        <v>2.8853861947804003</v>
      </c>
      <c r="I79">
        <v>7.9445583375000002</v>
      </c>
      <c r="J79">
        <v>1.0343882144551083E-2</v>
      </c>
    </row>
    <row r="80" spans="1:10" x14ac:dyDescent="0.2">
      <c r="A80" t="s">
        <v>31</v>
      </c>
      <c r="B80" s="4" t="s">
        <v>34</v>
      </c>
      <c r="C80">
        <v>0</v>
      </c>
      <c r="D80">
        <v>0</v>
      </c>
    </row>
    <row r="82" spans="1:10" x14ac:dyDescent="0.2">
      <c r="A82" t="s">
        <v>35</v>
      </c>
      <c r="B82" s="4" t="s">
        <v>36</v>
      </c>
      <c r="C82">
        <v>240.77881334700001</v>
      </c>
      <c r="D82">
        <v>922.11866529999497</v>
      </c>
      <c r="F82">
        <v>2.3816182697481834</v>
      </c>
      <c r="G82">
        <v>2.9647868129937978</v>
      </c>
      <c r="I82">
        <v>240.77881334700001</v>
      </c>
      <c r="J82">
        <v>0.26111478100127916</v>
      </c>
    </row>
    <row r="83" spans="1:10" x14ac:dyDescent="0.2">
      <c r="A83" t="s">
        <v>35</v>
      </c>
      <c r="B83" s="4" t="s">
        <v>36</v>
      </c>
    </row>
    <row r="84" spans="1:10" x14ac:dyDescent="0.2">
      <c r="A84" t="s">
        <v>35</v>
      </c>
      <c r="B84" s="4" t="s">
        <v>36</v>
      </c>
    </row>
    <row r="85" spans="1:10" x14ac:dyDescent="0.2">
      <c r="A85" t="s">
        <v>35</v>
      </c>
      <c r="B85" s="4" t="s">
        <v>36</v>
      </c>
      <c r="C85">
        <v>28.947464331999999</v>
      </c>
      <c r="D85">
        <v>230.25356680000002</v>
      </c>
      <c r="F85">
        <v>1.4616105274814106</v>
      </c>
      <c r="G85">
        <v>2.3622063664674102</v>
      </c>
      <c r="I85">
        <v>28.947464331999999</v>
      </c>
      <c r="J85">
        <v>0.1257199388235492</v>
      </c>
    </row>
    <row r="86" spans="1:10" x14ac:dyDescent="0.2">
      <c r="A86" t="s">
        <v>35</v>
      </c>
      <c r="B86" s="4" t="s">
        <v>36</v>
      </c>
    </row>
    <row r="87" spans="1:10" x14ac:dyDescent="0.2">
      <c r="A87" t="s">
        <v>35</v>
      </c>
      <c r="B87" s="4" t="s">
        <v>36</v>
      </c>
      <c r="C87">
        <v>0</v>
      </c>
      <c r="D87">
        <v>0</v>
      </c>
    </row>
    <row r="88" spans="1:10" x14ac:dyDescent="0.2">
      <c r="A88" t="s">
        <v>35</v>
      </c>
      <c r="B88" s="4" t="s">
        <v>38</v>
      </c>
      <c r="C88">
        <v>246.60621954699999</v>
      </c>
      <c r="D88">
        <v>339.37804530000096</v>
      </c>
      <c r="F88">
        <v>2.3920040255479527</v>
      </c>
      <c r="G88">
        <v>2.5306837439525975</v>
      </c>
      <c r="I88">
        <v>246.60621954699999</v>
      </c>
      <c r="J88">
        <v>0.72664164038368129</v>
      </c>
    </row>
    <row r="89" spans="1:10" x14ac:dyDescent="0.2">
      <c r="A89" t="s">
        <v>35</v>
      </c>
      <c r="B89" s="4" t="s">
        <v>38</v>
      </c>
    </row>
    <row r="90" spans="1:10" x14ac:dyDescent="0.2">
      <c r="A90" t="s">
        <v>35</v>
      </c>
      <c r="B90" s="4" t="s">
        <v>38</v>
      </c>
    </row>
    <row r="91" spans="1:10" x14ac:dyDescent="0.2">
      <c r="A91" t="s">
        <v>35</v>
      </c>
      <c r="B91" s="4" t="s">
        <v>38</v>
      </c>
    </row>
    <row r="92" spans="1:10" x14ac:dyDescent="0.2">
      <c r="A92" t="s">
        <v>35</v>
      </c>
      <c r="B92" s="4" t="s">
        <v>38</v>
      </c>
      <c r="C92">
        <v>13.119503152</v>
      </c>
      <c r="D92">
        <v>250.54968479999999</v>
      </c>
      <c r="F92">
        <v>1.117917388208044</v>
      </c>
      <c r="G92">
        <v>2.3988938607216532</v>
      </c>
      <c r="I92">
        <v>13.119503152</v>
      </c>
      <c r="J92">
        <v>5.2362880290480418E-2</v>
      </c>
    </row>
    <row r="93" spans="1:10" x14ac:dyDescent="0.2">
      <c r="A93" t="s">
        <v>35</v>
      </c>
      <c r="B93" s="4" t="s">
        <v>38</v>
      </c>
      <c r="C93">
        <v>0</v>
      </c>
      <c r="D93">
        <v>0</v>
      </c>
    </row>
    <row r="94" spans="1:10" x14ac:dyDescent="0.2">
      <c r="B94" s="4"/>
    </row>
    <row r="95" spans="1:10" x14ac:dyDescent="0.2">
      <c r="A95" t="s">
        <v>39</v>
      </c>
      <c r="B95" s="4" t="s">
        <v>40</v>
      </c>
      <c r="C95">
        <v>208.38615866800001</v>
      </c>
      <c r="D95">
        <v>4161.3841332000002</v>
      </c>
      <c r="F95">
        <v>2.3188688690721007</v>
      </c>
      <c r="G95">
        <v>3.6192378069318623</v>
      </c>
      <c r="I95">
        <v>208.38615866800001</v>
      </c>
      <c r="J95">
        <v>5.0076165044575273E-2</v>
      </c>
    </row>
    <row r="96" spans="1:10" x14ac:dyDescent="0.2">
      <c r="A96" t="s">
        <v>39</v>
      </c>
      <c r="B96" s="4" t="s">
        <v>40</v>
      </c>
    </row>
    <row r="97" spans="1:10" x14ac:dyDescent="0.2">
      <c r="A97" t="s">
        <v>39</v>
      </c>
      <c r="B97" s="4" t="s">
        <v>40</v>
      </c>
    </row>
    <row r="98" spans="1:10" x14ac:dyDescent="0.2">
      <c r="A98" t="s">
        <v>39</v>
      </c>
      <c r="B98" s="4" t="s">
        <v>40</v>
      </c>
    </row>
    <row r="99" spans="1:10" x14ac:dyDescent="0.2">
      <c r="A99" t="s">
        <v>39</v>
      </c>
      <c r="B99" s="4" t="s">
        <v>40</v>
      </c>
    </row>
    <row r="100" spans="1:10" x14ac:dyDescent="0.2">
      <c r="A100" t="s">
        <v>39</v>
      </c>
      <c r="B100" s="4" t="s">
        <v>40</v>
      </c>
      <c r="C100">
        <v>0</v>
      </c>
      <c r="D100">
        <v>0</v>
      </c>
    </row>
    <row r="101" spans="1:10" x14ac:dyDescent="0.2">
      <c r="A101" t="s">
        <v>39</v>
      </c>
      <c r="B101" s="4" t="s">
        <v>42</v>
      </c>
      <c r="C101">
        <v>232.63019235675</v>
      </c>
      <c r="D101">
        <v>1736.9807643249899</v>
      </c>
      <c r="F101">
        <v>2.3666660797947858</v>
      </c>
      <c r="G101">
        <v>3.2397950090091201</v>
      </c>
      <c r="I101">
        <v>232.63019235675</v>
      </c>
      <c r="J101">
        <v>0.13392790359837559</v>
      </c>
    </row>
    <row r="102" spans="1:10" x14ac:dyDescent="0.2">
      <c r="A102" t="s">
        <v>39</v>
      </c>
      <c r="B102" s="4" t="s">
        <v>42</v>
      </c>
    </row>
    <row r="103" spans="1:10" x14ac:dyDescent="0.2">
      <c r="A103" t="s">
        <v>39</v>
      </c>
      <c r="B103" s="4" t="s">
        <v>42</v>
      </c>
    </row>
    <row r="104" spans="1:10" x14ac:dyDescent="0.2">
      <c r="A104" t="s">
        <v>39</v>
      </c>
      <c r="B104" s="4" t="s">
        <v>42</v>
      </c>
    </row>
    <row r="105" spans="1:10" x14ac:dyDescent="0.2">
      <c r="A105" t="s">
        <v>39</v>
      </c>
      <c r="B105" s="4" t="s">
        <v>42</v>
      </c>
    </row>
    <row r="106" spans="1:10" x14ac:dyDescent="0.2">
      <c r="A106" t="s">
        <v>39</v>
      </c>
      <c r="B106" s="4" t="s">
        <v>42</v>
      </c>
      <c r="C106">
        <v>0</v>
      </c>
      <c r="D106">
        <v>0</v>
      </c>
    </row>
    <row r="108" spans="1:10" x14ac:dyDescent="0.2">
      <c r="A108" t="s">
        <v>43</v>
      </c>
      <c r="B108" s="4" t="s">
        <v>44</v>
      </c>
    </row>
    <row r="109" spans="1:10" x14ac:dyDescent="0.2">
      <c r="A109" t="s">
        <v>43</v>
      </c>
      <c r="B109" s="4" t="s">
        <v>44</v>
      </c>
      <c r="C109">
        <v>117.92322129599999</v>
      </c>
      <c r="D109">
        <v>707.67787039999894</v>
      </c>
      <c r="F109">
        <v>2.0715993342528423</v>
      </c>
      <c r="G109">
        <v>2.8498356151143249</v>
      </c>
      <c r="I109">
        <v>117.92322129599999</v>
      </c>
      <c r="J109">
        <v>0.1666340382091453</v>
      </c>
    </row>
    <row r="110" spans="1:10" x14ac:dyDescent="0.2">
      <c r="A110" t="s">
        <v>43</v>
      </c>
      <c r="B110" s="4" t="s">
        <v>44</v>
      </c>
      <c r="C110">
        <v>51.566671849000002</v>
      </c>
      <c r="D110">
        <v>1093.3328150999998</v>
      </c>
      <c r="F110">
        <v>1.7123691026253158</v>
      </c>
      <c r="G110">
        <v>3.0387523831390313</v>
      </c>
      <c r="I110">
        <v>51.566671849000002</v>
      </c>
      <c r="J110">
        <v>4.7164661242042334E-2</v>
      </c>
    </row>
    <row r="111" spans="1:10" x14ac:dyDescent="0.2">
      <c r="A111" t="s">
        <v>43</v>
      </c>
      <c r="B111" s="4" t="s">
        <v>44</v>
      </c>
      <c r="C111">
        <v>25.29139</v>
      </c>
      <c r="D111">
        <v>595.8610000000001</v>
      </c>
      <c r="F111">
        <v>1.4029726985710116</v>
      </c>
      <c r="G111">
        <v>2.7751449611269616</v>
      </c>
      <c r="I111">
        <v>25.29139</v>
      </c>
      <c r="J111">
        <v>4.2445117233717251E-2</v>
      </c>
    </row>
    <row r="112" spans="1:10" x14ac:dyDescent="0.2">
      <c r="A112" t="s">
        <v>43</v>
      </c>
      <c r="B112" s="4" t="s">
        <v>44</v>
      </c>
      <c r="C112">
        <v>8.8980280960000009</v>
      </c>
      <c r="D112">
        <v>672.69719039999995</v>
      </c>
      <c r="F112">
        <v>0.9492937727222639</v>
      </c>
      <c r="G112">
        <v>2.8278196138039191</v>
      </c>
      <c r="I112">
        <v>8.8980280960000009</v>
      </c>
      <c r="J112">
        <v>1.322739000992266E-2</v>
      </c>
    </row>
    <row r="113" spans="1:10" x14ac:dyDescent="0.2">
      <c r="A113" t="s">
        <v>43</v>
      </c>
      <c r="B113" s="4" t="s">
        <v>44</v>
      </c>
      <c r="C113">
        <v>0</v>
      </c>
      <c r="D113">
        <v>0</v>
      </c>
    </row>
    <row r="114" spans="1:10" x14ac:dyDescent="0.2">
      <c r="A114" t="s">
        <v>43</v>
      </c>
      <c r="B114" s="4" t="s">
        <v>46</v>
      </c>
      <c r="C114">
        <v>143.763671856</v>
      </c>
      <c r="D114">
        <v>10623.6328144</v>
      </c>
      <c r="F114">
        <v>2.1576491565218574</v>
      </c>
      <c r="G114">
        <v>4.0262730517231411</v>
      </c>
      <c r="I114">
        <v>143.763671856</v>
      </c>
      <c r="J114">
        <v>1.3532439831799614E-2</v>
      </c>
    </row>
    <row r="115" spans="1:10" x14ac:dyDescent="0.2">
      <c r="A115" t="s">
        <v>43</v>
      </c>
      <c r="B115" s="4" t="s">
        <v>46</v>
      </c>
      <c r="C115">
        <v>82.007106484000005</v>
      </c>
      <c r="D115">
        <v>4299.2893516000004</v>
      </c>
      <c r="F115">
        <v>1.9138514886405233</v>
      </c>
      <c r="G115">
        <v>3.6333966750715057</v>
      </c>
      <c r="I115">
        <v>82.007106484000005</v>
      </c>
      <c r="J115">
        <v>1.9074572511264144E-2</v>
      </c>
    </row>
    <row r="116" spans="1:10" x14ac:dyDescent="0.2">
      <c r="A116" t="s">
        <v>43</v>
      </c>
      <c r="B116" s="4" t="s">
        <v>46</v>
      </c>
      <c r="C116">
        <v>30.790519744000001</v>
      </c>
      <c r="D116">
        <v>3170.9480256000002</v>
      </c>
      <c r="F116">
        <v>1.4884170198563029</v>
      </c>
      <c r="G116">
        <v>3.5011891236479946</v>
      </c>
      <c r="I116">
        <v>30.790519744000001</v>
      </c>
      <c r="J116">
        <v>9.710193763952938E-3</v>
      </c>
    </row>
    <row r="117" spans="1:10" x14ac:dyDescent="0.2">
      <c r="A117" t="s">
        <v>43</v>
      </c>
      <c r="B117" s="4" t="s">
        <v>46</v>
      </c>
      <c r="C117">
        <v>14.496700449</v>
      </c>
      <c r="D117">
        <v>1675.3299551</v>
      </c>
      <c r="F117">
        <v>1.1612691650034241</v>
      </c>
      <c r="G117">
        <v>3.2241003538009769</v>
      </c>
      <c r="I117">
        <v>14.496700449</v>
      </c>
      <c r="J117">
        <v>8.6530419902476445E-3</v>
      </c>
    </row>
    <row r="118" spans="1:10" x14ac:dyDescent="0.2">
      <c r="A118" t="s">
        <v>43</v>
      </c>
      <c r="B118" s="4" t="s">
        <v>46</v>
      </c>
      <c r="C118">
        <v>3.9200692090000002</v>
      </c>
      <c r="D118">
        <v>1170.4930791000002</v>
      </c>
      <c r="F118">
        <v>0.59329373457695389</v>
      </c>
      <c r="G118">
        <v>3.0683688501406605</v>
      </c>
      <c r="I118">
        <v>3.9200692090000002</v>
      </c>
      <c r="J118">
        <v>3.3490750855307639E-3</v>
      </c>
    </row>
    <row r="119" spans="1:10" x14ac:dyDescent="0.2">
      <c r="A119" t="s">
        <v>43</v>
      </c>
      <c r="B119" s="4" t="s">
        <v>46</v>
      </c>
      <c r="C119">
        <v>0</v>
      </c>
      <c r="D119">
        <v>0</v>
      </c>
      <c r="G119" t="e">
        <v>#NUM!</v>
      </c>
    </row>
    <row r="121" spans="1:10" x14ac:dyDescent="0.2">
      <c r="A121" t="s">
        <v>47</v>
      </c>
      <c r="B121" s="4" t="s">
        <v>48</v>
      </c>
    </row>
    <row r="122" spans="1:10" x14ac:dyDescent="0.2">
      <c r="A122" t="s">
        <v>47</v>
      </c>
      <c r="B122" s="4" t="s">
        <v>48</v>
      </c>
    </row>
    <row r="123" spans="1:10" x14ac:dyDescent="0.2">
      <c r="A123" t="s">
        <v>47</v>
      </c>
      <c r="B123" s="4" t="s">
        <v>48</v>
      </c>
    </row>
    <row r="124" spans="1:10" x14ac:dyDescent="0.2">
      <c r="A124" t="s">
        <v>47</v>
      </c>
      <c r="B124" s="4" t="s">
        <v>48</v>
      </c>
      <c r="C124">
        <v>21.468251373925401</v>
      </c>
      <c r="D124">
        <v>978.17486260745989</v>
      </c>
      <c r="F124">
        <v>1.3317966718427579</v>
      </c>
      <c r="G124">
        <v>2.9904164980158883</v>
      </c>
      <c r="I124">
        <v>21.468251373925401</v>
      </c>
      <c r="J124">
        <v>2.1947253190190166E-2</v>
      </c>
    </row>
    <row r="125" spans="1:10" x14ac:dyDescent="0.2">
      <c r="A125" t="s">
        <v>47</v>
      </c>
      <c r="B125" s="4" t="s">
        <v>48</v>
      </c>
      <c r="C125">
        <v>7.1485489755428198</v>
      </c>
      <c r="D125">
        <v>847.64510244571807</v>
      </c>
      <c r="F125">
        <v>0.85421789692454786</v>
      </c>
      <c r="G125">
        <v>2.9282140570785908</v>
      </c>
      <c r="I125">
        <v>7.1485489755428198</v>
      </c>
      <c r="J125">
        <v>8.4334221420227021E-3</v>
      </c>
    </row>
    <row r="126" spans="1:10" x14ac:dyDescent="0.2">
      <c r="A126" t="s">
        <v>47</v>
      </c>
      <c r="B126" s="4" t="s">
        <v>48</v>
      </c>
      <c r="C126">
        <v>0</v>
      </c>
      <c r="D126">
        <v>0</v>
      </c>
    </row>
    <row r="127" spans="1:10" x14ac:dyDescent="0.2">
      <c r="A127" t="s">
        <v>47</v>
      </c>
      <c r="B127" s="4" t="s">
        <v>50</v>
      </c>
    </row>
    <row r="128" spans="1:10" x14ac:dyDescent="0.2">
      <c r="A128" t="s">
        <v>47</v>
      </c>
      <c r="B128" s="4" t="s">
        <v>50</v>
      </c>
      <c r="C128">
        <v>107.629172584532</v>
      </c>
      <c r="D128">
        <v>1737.0827415468007</v>
      </c>
      <c r="F128">
        <v>2.0319300015842252</v>
      </c>
      <c r="G128">
        <v>3.2398205054599765</v>
      </c>
      <c r="I128">
        <v>107.629172584532</v>
      </c>
      <c r="J128">
        <v>6.195972708167756E-2</v>
      </c>
    </row>
    <row r="129" spans="1:10" x14ac:dyDescent="0.2">
      <c r="A129" t="s">
        <v>47</v>
      </c>
      <c r="B129" s="4" t="s">
        <v>50</v>
      </c>
      <c r="C129">
        <v>46.224347045705301</v>
      </c>
      <c r="D129">
        <v>1627.5652954294699</v>
      </c>
      <c r="F129">
        <v>1.6648707851324553</v>
      </c>
      <c r="G129">
        <v>3.2115384208198767</v>
      </c>
      <c r="I129">
        <v>46.224347045705301</v>
      </c>
      <c r="J129">
        <v>2.8400917109447189E-2</v>
      </c>
    </row>
    <row r="130" spans="1:10" x14ac:dyDescent="0.2">
      <c r="A130" t="s">
        <v>47</v>
      </c>
      <c r="B130" s="4" t="s">
        <v>50</v>
      </c>
      <c r="C130">
        <v>9.5756171786585007</v>
      </c>
      <c r="D130">
        <v>2167.4382821341501</v>
      </c>
      <c r="F130">
        <v>0.98116677518871531</v>
      </c>
      <c r="G130">
        <v>3.3359467397767655</v>
      </c>
      <c r="I130">
        <v>9.5756171786585007</v>
      </c>
      <c r="J130">
        <v>4.4179422581896765E-3</v>
      </c>
    </row>
    <row r="131" spans="1:10" x14ac:dyDescent="0.2">
      <c r="A131" t="s">
        <v>47</v>
      </c>
      <c r="B131" s="4" t="s">
        <v>50</v>
      </c>
      <c r="C131">
        <v>2.05170574899988</v>
      </c>
      <c r="D131">
        <v>1357.329425100012</v>
      </c>
      <c r="F131">
        <v>0.31211507537301514</v>
      </c>
      <c r="G131">
        <v>3.1326852641228347</v>
      </c>
      <c r="I131">
        <v>2.05170574899988</v>
      </c>
      <c r="J131">
        <v>1.5115753855028261E-3</v>
      </c>
    </row>
    <row r="132" spans="1:10" x14ac:dyDescent="0.2">
      <c r="A132" t="s">
        <v>47</v>
      </c>
      <c r="B132" s="4" t="s">
        <v>50</v>
      </c>
      <c r="C132">
        <v>0</v>
      </c>
      <c r="D132">
        <v>0</v>
      </c>
    </row>
    <row r="134" spans="1:10" x14ac:dyDescent="0.2">
      <c r="A134" t="s">
        <v>51</v>
      </c>
      <c r="B134" s="4" t="s">
        <v>52</v>
      </c>
      <c r="C134">
        <v>239.67129561900001</v>
      </c>
      <c r="D134">
        <v>1032.8704381</v>
      </c>
      <c r="F134">
        <v>2.3796160236008075</v>
      </c>
      <c r="G134">
        <v>3.0140458476114111</v>
      </c>
      <c r="I134">
        <v>239.67129561900001</v>
      </c>
      <c r="J134">
        <v>0.23204391061853163</v>
      </c>
    </row>
    <row r="135" spans="1:10" x14ac:dyDescent="0.2">
      <c r="A135" t="s">
        <v>51</v>
      </c>
      <c r="B135" s="4" t="s">
        <v>52</v>
      </c>
      <c r="C135">
        <v>115.17306326400001</v>
      </c>
      <c r="D135">
        <v>982.6936735999999</v>
      </c>
      <c r="F135">
        <v>2.0613509179437779</v>
      </c>
      <c r="G135">
        <v>2.9924181601535258</v>
      </c>
      <c r="I135">
        <v>115.17306326400001</v>
      </c>
      <c r="J135">
        <v>0.11720138875228027</v>
      </c>
    </row>
    <row r="136" spans="1:10" x14ac:dyDescent="0.2">
      <c r="A136" t="s">
        <v>51</v>
      </c>
      <c r="B136" s="4" t="s">
        <v>52</v>
      </c>
      <c r="C136">
        <v>58.194744534750001</v>
      </c>
      <c r="D136">
        <v>430.525546525001</v>
      </c>
      <c r="F136">
        <v>1.7648837660482484</v>
      </c>
      <c r="G136">
        <v>2.6339989267203685</v>
      </c>
      <c r="I136">
        <v>58.194744534750001</v>
      </c>
      <c r="J136">
        <v>0.1351714085365445</v>
      </c>
    </row>
    <row r="137" spans="1:10" x14ac:dyDescent="0.2">
      <c r="A137" t="s">
        <v>51</v>
      </c>
      <c r="B137" s="4" t="s">
        <v>52</v>
      </c>
    </row>
    <row r="138" spans="1:10" x14ac:dyDescent="0.2">
      <c r="A138" t="s">
        <v>51</v>
      </c>
      <c r="B138" s="4" t="s">
        <v>52</v>
      </c>
      <c r="C138">
        <v>8.4763052190000003</v>
      </c>
      <c r="D138">
        <v>714.86947810000004</v>
      </c>
      <c r="F138">
        <v>0.92820658661130195</v>
      </c>
      <c r="G138">
        <v>2.8542267549263509</v>
      </c>
      <c r="I138">
        <v>8.4763052190000003</v>
      </c>
      <c r="J138">
        <v>1.1857136832206853E-2</v>
      </c>
    </row>
    <row r="139" spans="1:10" x14ac:dyDescent="0.2">
      <c r="A139" t="s">
        <v>51</v>
      </c>
      <c r="B139" s="4" t="s">
        <v>52</v>
      </c>
      <c r="C139">
        <v>0</v>
      </c>
      <c r="D139">
        <v>0</v>
      </c>
    </row>
    <row r="140" spans="1:10" x14ac:dyDescent="0.2">
      <c r="A140" t="s">
        <v>51</v>
      </c>
      <c r="B140" s="4" t="s">
        <v>54</v>
      </c>
      <c r="C140">
        <v>237.68666910274999</v>
      </c>
      <c r="D140">
        <v>1231.333089725</v>
      </c>
      <c r="F140">
        <v>2.3760048245659275</v>
      </c>
      <c r="G140">
        <v>3.0903755504632566</v>
      </c>
      <c r="I140">
        <v>237.68666910274999</v>
      </c>
      <c r="J140">
        <v>0.19303198386054402</v>
      </c>
    </row>
    <row r="141" spans="1:10" x14ac:dyDescent="0.2">
      <c r="A141" t="s">
        <v>51</v>
      </c>
      <c r="B141" s="4" t="s">
        <v>54</v>
      </c>
      <c r="C141">
        <v>114.73652749999999</v>
      </c>
      <c r="D141">
        <v>1026.34725</v>
      </c>
      <c r="F141">
        <v>2.059701701826627</v>
      </c>
      <c r="G141">
        <v>3.0112943230018829</v>
      </c>
      <c r="I141">
        <v>114.73652749999999</v>
      </c>
      <c r="J141">
        <v>0.11179113842805151</v>
      </c>
    </row>
    <row r="142" spans="1:10" x14ac:dyDescent="0.2">
      <c r="A142" t="s">
        <v>51</v>
      </c>
      <c r="B142" s="4" t="s">
        <v>54</v>
      </c>
      <c r="C142">
        <v>55.455138054750002</v>
      </c>
      <c r="D142">
        <v>704.48619452499906</v>
      </c>
      <c r="F142">
        <v>1.7439417907998547</v>
      </c>
      <c r="G142">
        <v>2.8478724868699894</v>
      </c>
      <c r="I142">
        <v>55.455138054750002</v>
      </c>
      <c r="J142">
        <v>7.8717139506389783E-2</v>
      </c>
    </row>
    <row r="143" spans="1:10" x14ac:dyDescent="0.2">
      <c r="A143" t="s">
        <v>51</v>
      </c>
      <c r="B143" s="4" t="s">
        <v>54</v>
      </c>
      <c r="C143">
        <v>29.352387804749998</v>
      </c>
      <c r="D143">
        <v>189.761219525</v>
      </c>
      <c r="F143">
        <v>1.4676434366993216</v>
      </c>
      <c r="G143">
        <v>2.2782074627427487</v>
      </c>
      <c r="I143">
        <v>29.352387804749998</v>
      </c>
      <c r="J143">
        <v>0.15468064485579985</v>
      </c>
    </row>
    <row r="144" spans="1:10" x14ac:dyDescent="0.2">
      <c r="A144" t="s">
        <v>51</v>
      </c>
      <c r="B144" s="4" t="s">
        <v>54</v>
      </c>
      <c r="C144">
        <v>8.0678292749999994</v>
      </c>
      <c r="D144">
        <v>755.71707249999997</v>
      </c>
      <c r="F144">
        <v>0.90675669944282056</v>
      </c>
      <c r="G144">
        <v>2.8783592335301886</v>
      </c>
      <c r="I144">
        <v>8.0678292749999994</v>
      </c>
      <c r="J144">
        <v>1.0675727158459821E-2</v>
      </c>
    </row>
    <row r="145" spans="1:10" x14ac:dyDescent="0.2">
      <c r="A145" t="s">
        <v>51</v>
      </c>
      <c r="B145" s="4" t="s">
        <v>54</v>
      </c>
      <c r="C145">
        <v>0</v>
      </c>
      <c r="D145">
        <v>0</v>
      </c>
    </row>
    <row r="147" spans="1:10" x14ac:dyDescent="0.2">
      <c r="A147" t="s">
        <v>55</v>
      </c>
      <c r="B147" s="4" t="s">
        <v>56</v>
      </c>
      <c r="C147">
        <v>242.47653847500001</v>
      </c>
      <c r="D147">
        <v>752.34615250000297</v>
      </c>
      <c r="F147">
        <v>2.3846697235412844</v>
      </c>
      <c r="G147">
        <v>2.8764177043305188</v>
      </c>
      <c r="I147">
        <v>242.47653847500001</v>
      </c>
      <c r="J147">
        <v>0.32229385060223198</v>
      </c>
    </row>
    <row r="148" spans="1:10" x14ac:dyDescent="0.2">
      <c r="A148" t="s">
        <v>55</v>
      </c>
      <c r="B148" s="4" t="s">
        <v>56</v>
      </c>
      <c r="C148">
        <v>116.046468176</v>
      </c>
      <c r="D148">
        <v>895.3531823999989</v>
      </c>
      <c r="F148">
        <v>2.0646319274286014</v>
      </c>
      <c r="G148">
        <v>2.9519943815853771</v>
      </c>
      <c r="I148">
        <v>116.046468176</v>
      </c>
      <c r="J148">
        <v>0.12960971207466626</v>
      </c>
    </row>
    <row r="149" spans="1:10" x14ac:dyDescent="0.2">
      <c r="A149" t="s">
        <v>55</v>
      </c>
      <c r="B149" s="4" t="s">
        <v>56</v>
      </c>
      <c r="C149">
        <v>53.876731595999999</v>
      </c>
      <c r="D149">
        <v>862.32684039999992</v>
      </c>
      <c r="F149">
        <v>1.7314012416003901</v>
      </c>
      <c r="G149">
        <v>2.9356719039670387</v>
      </c>
      <c r="I149">
        <v>53.876731595999999</v>
      </c>
      <c r="J149">
        <v>6.2478319207840818E-2</v>
      </c>
    </row>
    <row r="150" spans="1:10" x14ac:dyDescent="0.2">
      <c r="A150" t="s">
        <v>55</v>
      </c>
      <c r="B150" s="4" t="s">
        <v>56</v>
      </c>
      <c r="C150">
        <v>23.4617304</v>
      </c>
      <c r="D150">
        <v>778.82695999999999</v>
      </c>
      <c r="F150">
        <v>1.3703600399814526</v>
      </c>
      <c r="G150">
        <v>2.8914409767162232</v>
      </c>
      <c r="I150">
        <v>23.4617304</v>
      </c>
      <c r="J150">
        <v>3.012444561497974E-2</v>
      </c>
    </row>
    <row r="151" spans="1:10" x14ac:dyDescent="0.2">
      <c r="A151" t="s">
        <v>55</v>
      </c>
      <c r="B151" s="4" t="s">
        <v>56</v>
      </c>
      <c r="C151">
        <v>9.702399819</v>
      </c>
      <c r="D151">
        <v>592.26001809999991</v>
      </c>
      <c r="F151">
        <v>0.98687916717808088</v>
      </c>
      <c r="G151">
        <v>2.7725124155640755</v>
      </c>
      <c r="I151">
        <v>9.702399819</v>
      </c>
      <c r="J151">
        <v>1.6381993588096305E-2</v>
      </c>
    </row>
    <row r="152" spans="1:10" x14ac:dyDescent="0.2">
      <c r="A152" t="s">
        <v>55</v>
      </c>
      <c r="B152" s="4" t="s">
        <v>56</v>
      </c>
      <c r="C152">
        <v>0</v>
      </c>
      <c r="D152">
        <v>0</v>
      </c>
    </row>
    <row r="153" spans="1:10" x14ac:dyDescent="0.2">
      <c r="A153" t="s">
        <v>55</v>
      </c>
      <c r="B153" s="4" t="s">
        <v>58</v>
      </c>
    </row>
    <row r="154" spans="1:10" x14ac:dyDescent="0.2">
      <c r="A154" t="s">
        <v>55</v>
      </c>
      <c r="B154" s="4" t="s">
        <v>58</v>
      </c>
      <c r="C154">
        <v>123.81741542475</v>
      </c>
      <c r="D154">
        <v>118.258457525002</v>
      </c>
      <c r="F154">
        <v>2.0927817342715858</v>
      </c>
      <c r="G154">
        <v>2.0728322100871623</v>
      </c>
      <c r="I154">
        <v>123.81741542475</v>
      </c>
      <c r="J154">
        <v>1.04700685275362</v>
      </c>
    </row>
    <row r="155" spans="1:10" x14ac:dyDescent="0.2">
      <c r="A155" t="s">
        <v>55</v>
      </c>
      <c r="B155" s="4" t="s">
        <v>58</v>
      </c>
      <c r="C155">
        <v>59.671861994750003</v>
      </c>
      <c r="D155">
        <v>282.81380052499998</v>
      </c>
      <c r="F155">
        <v>1.7757695897366494</v>
      </c>
      <c r="G155">
        <v>2.4515005980018763</v>
      </c>
      <c r="I155">
        <v>59.671861994750003</v>
      </c>
      <c r="J155">
        <v>0.21099345889054369</v>
      </c>
    </row>
    <row r="156" spans="1:10" x14ac:dyDescent="0.2">
      <c r="A156" t="s">
        <v>55</v>
      </c>
      <c r="B156" s="4" t="s">
        <v>58</v>
      </c>
    </row>
    <row r="157" spans="1:10" x14ac:dyDescent="0.2">
      <c r="A157" t="s">
        <v>55</v>
      </c>
      <c r="B157" s="4" t="s">
        <v>58</v>
      </c>
      <c r="C157">
        <v>9.4979812639999999</v>
      </c>
      <c r="D157">
        <v>612.7018736</v>
      </c>
      <c r="F157">
        <v>0.97763130854464786</v>
      </c>
      <c r="G157">
        <v>2.7872492083765064</v>
      </c>
      <c r="I157">
        <v>9.4979812639999999</v>
      </c>
      <c r="J157">
        <v>1.5501798955164807E-2</v>
      </c>
    </row>
    <row r="158" spans="1:10" x14ac:dyDescent="0.2">
      <c r="A158" t="s">
        <v>55</v>
      </c>
      <c r="B158" s="4" t="s">
        <v>58</v>
      </c>
      <c r="C158">
        <v>0</v>
      </c>
      <c r="D158">
        <v>0</v>
      </c>
    </row>
    <row r="160" spans="1:10" x14ac:dyDescent="0.2">
      <c r="A160" t="s">
        <v>59</v>
      </c>
      <c r="B160" s="4" t="s">
        <v>60</v>
      </c>
      <c r="C160">
        <v>245.32274955362499</v>
      </c>
      <c r="D160">
        <v>467.72504463750397</v>
      </c>
      <c r="F160">
        <v>2.3897378235732378</v>
      </c>
      <c r="G160">
        <v>2.6699906251076975</v>
      </c>
      <c r="I160">
        <v>245.32274955362499</v>
      </c>
      <c r="J160">
        <v>0.52450206027294288</v>
      </c>
    </row>
    <row r="161" spans="1:10" x14ac:dyDescent="0.2">
      <c r="A161" t="s">
        <v>59</v>
      </c>
      <c r="B161" s="4" t="s">
        <v>60</v>
      </c>
      <c r="C161">
        <v>121.18992199362501</v>
      </c>
      <c r="D161">
        <v>381.00780063750199</v>
      </c>
      <c r="F161">
        <v>2.0834665059314403</v>
      </c>
      <c r="G161">
        <v>2.5809338673794042</v>
      </c>
      <c r="I161">
        <v>121.18992199362501</v>
      </c>
      <c r="J161">
        <v>0.31807727240977773</v>
      </c>
    </row>
    <row r="162" spans="1:10" x14ac:dyDescent="0.2">
      <c r="A162" t="s">
        <v>59</v>
      </c>
      <c r="B162" s="4" t="s">
        <v>60</v>
      </c>
      <c r="C162">
        <v>54.936031158624999</v>
      </c>
      <c r="D162">
        <v>756.39688413749991</v>
      </c>
      <c r="F162">
        <v>1.7398572807094173</v>
      </c>
      <c r="G162">
        <v>2.8787497311662897</v>
      </c>
      <c r="I162">
        <v>54.936031158624999</v>
      </c>
      <c r="J162">
        <v>7.2628579401496557E-2</v>
      </c>
    </row>
    <row r="163" spans="1:10" x14ac:dyDescent="0.2">
      <c r="A163" t="s">
        <v>59</v>
      </c>
      <c r="B163" s="4" t="s">
        <v>60</v>
      </c>
      <c r="C163">
        <v>26.319425834499999</v>
      </c>
      <c r="D163">
        <v>493.05741654999997</v>
      </c>
      <c r="F163">
        <v>1.4202764107919092</v>
      </c>
      <c r="G163">
        <v>2.6928974958267182</v>
      </c>
      <c r="I163">
        <v>26.319425834499999</v>
      </c>
      <c r="J163">
        <v>5.3380042467794417E-2</v>
      </c>
    </row>
    <row r="164" spans="1:10" x14ac:dyDescent="0.2">
      <c r="A164" t="s">
        <v>59</v>
      </c>
      <c r="B164" s="4" t="s">
        <v>60</v>
      </c>
      <c r="C164">
        <v>11.362019762499999</v>
      </c>
      <c r="D164">
        <v>426.29802374999997</v>
      </c>
      <c r="F164">
        <v>1.0554555403308925</v>
      </c>
      <c r="G164">
        <v>2.6297133193314877</v>
      </c>
      <c r="I164">
        <v>11.362019762499999</v>
      </c>
      <c r="J164">
        <v>2.6652761986912684E-2</v>
      </c>
    </row>
    <row r="165" spans="1:10" x14ac:dyDescent="0.2">
      <c r="A165" t="s">
        <v>59</v>
      </c>
      <c r="B165" s="4" t="s">
        <v>60</v>
      </c>
      <c r="C165">
        <v>0</v>
      </c>
      <c r="D165">
        <v>0</v>
      </c>
    </row>
    <row r="166" spans="1:10" x14ac:dyDescent="0.2">
      <c r="A166" t="s">
        <v>59</v>
      </c>
      <c r="B166" s="4" t="s">
        <v>62</v>
      </c>
      <c r="C166">
        <v>241.243688652625</v>
      </c>
      <c r="D166">
        <v>875.63113473750093</v>
      </c>
      <c r="F166">
        <v>2.3824559602782451</v>
      </c>
      <c r="G166">
        <v>2.9423211953402699</v>
      </c>
      <c r="I166">
        <v>241.243688652625</v>
      </c>
      <c r="J166">
        <v>0.27550834944322267</v>
      </c>
    </row>
    <row r="167" spans="1:10" x14ac:dyDescent="0.2">
      <c r="A167" t="s">
        <v>59</v>
      </c>
      <c r="B167" s="4" t="s">
        <v>62</v>
      </c>
    </row>
    <row r="168" spans="1:10" x14ac:dyDescent="0.2">
      <c r="A168" t="s">
        <v>59</v>
      </c>
      <c r="B168" s="4" t="s">
        <v>62</v>
      </c>
      <c r="C168">
        <v>60.108360191999999</v>
      </c>
      <c r="D168">
        <v>239.16398080000101</v>
      </c>
      <c r="F168">
        <v>1.7789348802015255</v>
      </c>
      <c r="G168">
        <v>2.3786957734865553</v>
      </c>
      <c r="I168">
        <v>60.108360191999999</v>
      </c>
      <c r="J168">
        <v>0.25132697654110858</v>
      </c>
    </row>
    <row r="169" spans="1:10" x14ac:dyDescent="0.2">
      <c r="A169" t="s">
        <v>59</v>
      </c>
      <c r="B169" s="4" t="s">
        <v>62</v>
      </c>
      <c r="C169">
        <v>23.819950862500001</v>
      </c>
      <c r="D169">
        <v>743.00491375000013</v>
      </c>
      <c r="F169">
        <v>1.3769408612539327</v>
      </c>
      <c r="G169">
        <v>2.8709916859105808</v>
      </c>
      <c r="I169">
        <v>23.819950862500001</v>
      </c>
      <c r="J169">
        <v>3.2058941228637325E-2</v>
      </c>
    </row>
    <row r="170" spans="1:10" x14ac:dyDescent="0.2">
      <c r="A170" t="s">
        <v>59</v>
      </c>
      <c r="B170" s="4" t="s">
        <v>62</v>
      </c>
      <c r="C170">
        <v>11.258479867625001</v>
      </c>
      <c r="D170">
        <v>436.6520132375</v>
      </c>
      <c r="F170">
        <v>1.0514797555535442</v>
      </c>
      <c r="G170">
        <v>2.6401354668669215</v>
      </c>
      <c r="I170">
        <v>11.258479867625001</v>
      </c>
      <c r="J170">
        <v>2.5783643556685918E-2</v>
      </c>
    </row>
    <row r="171" spans="1:10" x14ac:dyDescent="0.2">
      <c r="A171" t="s">
        <v>59</v>
      </c>
      <c r="B171" s="4" t="s">
        <v>62</v>
      </c>
      <c r="C171">
        <v>0</v>
      </c>
      <c r="D171">
        <v>0</v>
      </c>
    </row>
    <row r="173" spans="1:10" x14ac:dyDescent="0.2">
      <c r="A173" t="s">
        <v>63</v>
      </c>
      <c r="B173" s="4" t="s">
        <v>64</v>
      </c>
    </row>
    <row r="174" spans="1:10" x14ac:dyDescent="0.2">
      <c r="A174" t="s">
        <v>63</v>
      </c>
      <c r="B174" s="4" t="s">
        <v>64</v>
      </c>
    </row>
    <row r="175" spans="1:10" x14ac:dyDescent="0.2">
      <c r="A175" t="s">
        <v>63</v>
      </c>
      <c r="B175" s="4" t="s">
        <v>64</v>
      </c>
      <c r="C175">
        <v>58.167185059250002</v>
      </c>
      <c r="D175">
        <v>433.28149407499899</v>
      </c>
      <c r="F175">
        <v>1.7646780470747085</v>
      </c>
      <c r="G175">
        <v>2.6367701402396762</v>
      </c>
      <c r="I175">
        <v>58.167185059250002</v>
      </c>
      <c r="J175">
        <v>0.13424802548613243</v>
      </c>
    </row>
    <row r="176" spans="1:10" x14ac:dyDescent="0.2">
      <c r="A176" t="s">
        <v>63</v>
      </c>
      <c r="B176" s="4" t="s">
        <v>64</v>
      </c>
      <c r="C176">
        <v>24.294850481249998</v>
      </c>
      <c r="D176">
        <v>695.51495187500007</v>
      </c>
      <c r="F176">
        <v>1.3855142306117074</v>
      </c>
      <c r="G176">
        <v>2.8423064707004717</v>
      </c>
      <c r="I176">
        <v>24.294850481249998</v>
      </c>
      <c r="J176">
        <v>3.4930737888171727E-2</v>
      </c>
    </row>
    <row r="177" spans="1:10" x14ac:dyDescent="0.2">
      <c r="A177" t="s">
        <v>63</v>
      </c>
      <c r="B177" s="4" t="s">
        <v>64</v>
      </c>
      <c r="C177">
        <v>8.0634488930000003</v>
      </c>
      <c r="D177">
        <v>756.15511070000002</v>
      </c>
      <c r="F177">
        <v>0.90652083768925407</v>
      </c>
      <c r="G177">
        <v>2.8786108918126283</v>
      </c>
      <c r="I177">
        <v>8.0634488930000003</v>
      </c>
      <c r="J177">
        <v>1.0663749776861754E-2</v>
      </c>
    </row>
    <row r="178" spans="1:10" x14ac:dyDescent="0.2">
      <c r="A178" t="s">
        <v>63</v>
      </c>
      <c r="B178" s="4" t="s">
        <v>64</v>
      </c>
      <c r="C178">
        <v>0</v>
      </c>
      <c r="D178">
        <v>0</v>
      </c>
    </row>
    <row r="179" spans="1:10" x14ac:dyDescent="0.2">
      <c r="A179" t="s">
        <v>63</v>
      </c>
      <c r="B179" s="4" t="s">
        <v>66</v>
      </c>
      <c r="C179">
        <v>244.24646855699999</v>
      </c>
      <c r="D179">
        <v>575.35314430000005</v>
      </c>
      <c r="F179">
        <v>2.387828293179775</v>
      </c>
      <c r="G179">
        <v>2.7599344908519563</v>
      </c>
      <c r="I179">
        <v>244.24646855699999</v>
      </c>
      <c r="J179">
        <v>0.42451574476778253</v>
      </c>
    </row>
    <row r="180" spans="1:10" x14ac:dyDescent="0.2">
      <c r="A180" t="s">
        <v>63</v>
      </c>
      <c r="B180" s="4" t="s">
        <v>66</v>
      </c>
    </row>
    <row r="181" spans="1:10" x14ac:dyDescent="0.2">
      <c r="A181" t="s">
        <v>63</v>
      </c>
      <c r="B181" s="4" t="s">
        <v>66</v>
      </c>
      <c r="C181">
        <v>57.085957769250001</v>
      </c>
      <c r="D181">
        <v>541.40422307499898</v>
      </c>
      <c r="F181">
        <v>1.7565292919003319</v>
      </c>
      <c r="G181">
        <v>2.7335216390425696</v>
      </c>
      <c r="I181">
        <v>57.085957769250001</v>
      </c>
      <c r="J181">
        <v>0.10544054762820361</v>
      </c>
    </row>
    <row r="182" spans="1:10" x14ac:dyDescent="0.2">
      <c r="A182" t="s">
        <v>63</v>
      </c>
      <c r="B182" s="4" t="s">
        <v>66</v>
      </c>
    </row>
    <row r="183" spans="1:10" x14ac:dyDescent="0.2">
      <c r="A183" t="s">
        <v>63</v>
      </c>
      <c r="B183" s="4" t="s">
        <v>66</v>
      </c>
      <c r="C183">
        <v>6.2384123332500003</v>
      </c>
      <c r="D183">
        <v>938.65876667500004</v>
      </c>
      <c r="F183">
        <v>0.79507407643860217</v>
      </c>
      <c r="G183">
        <v>2.9725077406326292</v>
      </c>
      <c r="I183">
        <v>6.2384123332500003</v>
      </c>
      <c r="J183">
        <v>6.6460918011219941E-3</v>
      </c>
    </row>
    <row r="184" spans="1:10" x14ac:dyDescent="0.2">
      <c r="A184" t="s">
        <v>63</v>
      </c>
      <c r="B184" s="4" t="s">
        <v>66</v>
      </c>
      <c r="C184">
        <v>0</v>
      </c>
      <c r="D184">
        <v>0</v>
      </c>
    </row>
    <row r="185" spans="1:10" x14ac:dyDescent="0.2">
      <c r="B185" s="4"/>
    </row>
    <row r="192" spans="1:10" x14ac:dyDescent="0.2">
      <c r="B192" s="4"/>
    </row>
    <row r="199" spans="2:2" x14ac:dyDescent="0.2">
      <c r="B199" s="4"/>
    </row>
    <row r="200" spans="2:2" x14ac:dyDescent="0.2">
      <c r="B200" s="4"/>
    </row>
    <row r="201" spans="2:2" x14ac:dyDescent="0.2">
      <c r="B201" s="4"/>
    </row>
    <row r="202" spans="2:2" x14ac:dyDescent="0.2">
      <c r="B202" s="4"/>
    </row>
    <row r="203" spans="2:2" x14ac:dyDescent="0.2">
      <c r="B203" s="4"/>
    </row>
    <row r="204" spans="2:2" x14ac:dyDescent="0.2">
      <c r="B204" s="4"/>
    </row>
    <row r="205" spans="2:2" x14ac:dyDescent="0.2">
      <c r="B205" s="4"/>
    </row>
    <row r="206" spans="2:2" x14ac:dyDescent="0.2">
      <c r="B206" s="4"/>
    </row>
  </sheetData>
  <mergeCells count="1">
    <mergeCell ref="C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4"/>
  <sheetViews>
    <sheetView tabSelected="1" workbookViewId="0">
      <selection activeCell="B3" sqref="B3"/>
    </sheetView>
  </sheetViews>
  <sheetFormatPr defaultRowHeight="14.25" x14ac:dyDescent="0.2"/>
  <cols>
    <col min="1" max="1" width="21.75" bestFit="1" customWidth="1"/>
    <col min="2" max="2" width="21.75" customWidth="1"/>
    <col min="3" max="3" width="11" bestFit="1" customWidth="1"/>
    <col min="4" max="4" width="11.875" bestFit="1" customWidth="1"/>
    <col min="5" max="5" width="15.125" bestFit="1" customWidth="1"/>
    <col min="6" max="6" width="12.125" bestFit="1" customWidth="1"/>
    <col min="7" max="7" width="14.125" bestFit="1" customWidth="1"/>
    <col min="8" max="8" width="15" bestFit="1" customWidth="1"/>
    <col min="9" max="9" width="11.875" bestFit="1" customWidth="1"/>
    <col min="10" max="10" width="11.875" customWidth="1"/>
    <col min="11" max="12" width="11.875" bestFit="1" customWidth="1"/>
    <col min="14" max="15" width="11.875" bestFit="1" customWidth="1"/>
    <col min="17" max="18" width="11.875" bestFit="1" customWidth="1"/>
  </cols>
  <sheetData>
    <row r="1" spans="1:18" x14ac:dyDescent="0.2">
      <c r="C1" s="8"/>
      <c r="D1" s="8"/>
      <c r="E1" s="8"/>
      <c r="F1" s="8"/>
      <c r="G1" s="8"/>
      <c r="H1" s="8"/>
      <c r="I1" s="8"/>
      <c r="J1" s="8"/>
      <c r="K1" s="108" t="s">
        <v>0</v>
      </c>
      <c r="L1" s="108"/>
      <c r="M1" s="8"/>
      <c r="N1" s="8" t="s">
        <v>69</v>
      </c>
      <c r="O1" s="8"/>
      <c r="P1" s="8"/>
      <c r="Q1" s="8" t="s">
        <v>2</v>
      </c>
      <c r="R1" s="8"/>
    </row>
    <row r="2" spans="1:18" x14ac:dyDescent="0.2">
      <c r="A2" s="8" t="s">
        <v>70</v>
      </c>
      <c r="B2" s="8" t="s">
        <v>78</v>
      </c>
      <c r="C2" s="8" t="s">
        <v>71</v>
      </c>
      <c r="D2" s="8" t="s">
        <v>5</v>
      </c>
      <c r="E2" s="8" t="s">
        <v>72</v>
      </c>
      <c r="F2" s="8" t="s">
        <v>73</v>
      </c>
      <c r="G2" s="8" t="s">
        <v>74</v>
      </c>
      <c r="H2" s="8" t="s">
        <v>75</v>
      </c>
      <c r="I2" s="8" t="s">
        <v>76</v>
      </c>
      <c r="J2" s="8"/>
      <c r="K2" s="8" t="s">
        <v>5</v>
      </c>
      <c r="L2" s="8" t="s">
        <v>77</v>
      </c>
      <c r="M2" s="8"/>
      <c r="N2" s="8" t="s">
        <v>7</v>
      </c>
      <c r="O2" s="8" t="s">
        <v>8</v>
      </c>
      <c r="P2" s="8"/>
      <c r="Q2" s="8" t="s">
        <v>9</v>
      </c>
      <c r="R2" s="8" t="s">
        <v>10</v>
      </c>
    </row>
    <row r="4" spans="1:18" x14ac:dyDescent="0.2">
      <c r="A4" t="s">
        <v>11</v>
      </c>
      <c r="B4" s="4" t="s">
        <v>12</v>
      </c>
      <c r="C4">
        <v>2.5000000000000001E-2</v>
      </c>
      <c r="D4">
        <v>2.1293815046399999E-2</v>
      </c>
      <c r="E4">
        <v>250</v>
      </c>
      <c r="F4">
        <v>212.93815046399999</v>
      </c>
      <c r="G4">
        <v>3.7061849536000001E-3</v>
      </c>
      <c r="H4">
        <f t="shared" ref="H4:H15" si="0">1000*G4*1000</f>
        <v>3706.1849536000004</v>
      </c>
      <c r="I4">
        <f t="shared" ref="I4:I15" si="1">((E4-F4)/E4)*100</f>
        <v>14.824739814400004</v>
      </c>
      <c r="K4">
        <f t="shared" ref="K4:K15" si="2">F4</f>
        <v>212.93815046399999</v>
      </c>
      <c r="L4">
        <f t="shared" ref="L4:L15" si="3">H4</f>
        <v>3706.1849536000004</v>
      </c>
      <c r="N4">
        <f t="shared" ref="N4:O8" si="4">LOG(K4)</f>
        <v>2.3282534775570687</v>
      </c>
      <c r="O4">
        <f t="shared" si="4"/>
        <v>3.5689270885726252</v>
      </c>
      <c r="Q4">
        <f>K4</f>
        <v>212.93815046399999</v>
      </c>
      <c r="R4">
        <f>K4/L4</f>
        <v>5.7454809495452362E-2</v>
      </c>
    </row>
    <row r="5" spans="1:18" x14ac:dyDescent="0.2">
      <c r="A5" t="s">
        <v>11</v>
      </c>
      <c r="B5" s="4" t="s">
        <v>12</v>
      </c>
      <c r="C5">
        <v>1.2500000000000001E-2</v>
      </c>
      <c r="D5">
        <v>8.9287330431000005E-3</v>
      </c>
      <c r="E5">
        <v>125</v>
      </c>
      <c r="F5">
        <v>89.287330431000001</v>
      </c>
      <c r="G5">
        <v>3.5712669568999998E-3</v>
      </c>
      <c r="H5">
        <f t="shared" si="0"/>
        <v>3571.2669568999995</v>
      </c>
      <c r="I5">
        <f t="shared" si="1"/>
        <v>28.570135655200001</v>
      </c>
      <c r="K5">
        <f t="shared" si="2"/>
        <v>89.287330431000001</v>
      </c>
      <c r="L5">
        <f t="shared" si="3"/>
        <v>3571.2669568999995</v>
      </c>
      <c r="N5">
        <f t="shared" si="4"/>
        <v>1.950789838348044</v>
      </c>
      <c r="O5">
        <f t="shared" si="4"/>
        <v>3.552822315489677</v>
      </c>
      <c r="Q5">
        <f>K5</f>
        <v>89.287330431000001</v>
      </c>
      <c r="R5">
        <f>K5/L5</f>
        <v>2.5001583894054484E-2</v>
      </c>
    </row>
    <row r="6" spans="1:18" x14ac:dyDescent="0.2">
      <c r="A6" t="s">
        <v>11</v>
      </c>
      <c r="B6" s="4" t="s">
        <v>12</v>
      </c>
      <c r="C6">
        <v>6.2500000000000003E-3</v>
      </c>
      <c r="D6">
        <v>3.9692469567750004E-3</v>
      </c>
      <c r="E6">
        <v>62.5</v>
      </c>
      <c r="F6">
        <v>39.692469567750003</v>
      </c>
      <c r="G6">
        <v>2.2807530432249999E-3</v>
      </c>
      <c r="H6">
        <f t="shared" si="0"/>
        <v>2280.7530432250001</v>
      </c>
      <c r="I6">
        <f t="shared" si="1"/>
        <v>36.492048691599997</v>
      </c>
      <c r="K6">
        <f t="shared" si="2"/>
        <v>39.692469567750003</v>
      </c>
      <c r="L6">
        <f t="shared" si="3"/>
        <v>2280.7530432250001</v>
      </c>
      <c r="N6">
        <f t="shared" si="4"/>
        <v>1.59870812048139</v>
      </c>
      <c r="O6">
        <f t="shared" si="4"/>
        <v>3.3580782630184336</v>
      </c>
      <c r="Q6">
        <f>K6</f>
        <v>39.692469567750003</v>
      </c>
      <c r="R6">
        <f>K6/L6</f>
        <v>1.7403229904989881E-2</v>
      </c>
    </row>
    <row r="7" spans="1:18" x14ac:dyDescent="0.2">
      <c r="A7" t="s">
        <v>11</v>
      </c>
      <c r="B7" s="4" t="s">
        <v>12</v>
      </c>
      <c r="C7">
        <v>3.1250000000000002E-3</v>
      </c>
      <c r="D7">
        <v>1.728648492775E-3</v>
      </c>
      <c r="E7">
        <v>31.25</v>
      </c>
      <c r="F7">
        <v>17.286484927749999</v>
      </c>
      <c r="G7">
        <v>1.396351507225E-3</v>
      </c>
      <c r="H7">
        <f t="shared" si="0"/>
        <v>1396.351507225</v>
      </c>
      <c r="I7">
        <f t="shared" si="1"/>
        <v>44.683248231200004</v>
      </c>
      <c r="K7">
        <f t="shared" si="2"/>
        <v>17.286484927749999</v>
      </c>
      <c r="L7">
        <f t="shared" si="3"/>
        <v>1396.351507225</v>
      </c>
      <c r="N7">
        <f t="shared" si="4"/>
        <v>1.2377066918465152</v>
      </c>
      <c r="O7">
        <f t="shared" si="4"/>
        <v>3.1449947581382163</v>
      </c>
      <c r="Q7">
        <f>K7</f>
        <v>17.286484927749999</v>
      </c>
      <c r="R7">
        <f>K7/L7</f>
        <v>1.2379751687384082E-2</v>
      </c>
    </row>
    <row r="8" spans="1:18" x14ac:dyDescent="0.2">
      <c r="A8" t="s">
        <v>11</v>
      </c>
      <c r="B8" s="4" t="s">
        <v>12</v>
      </c>
      <c r="C8">
        <v>1.5625000000000001E-3</v>
      </c>
      <c r="D8">
        <v>7.6273151497500003E-4</v>
      </c>
      <c r="E8">
        <v>15.625</v>
      </c>
      <c r="F8">
        <v>7.6273151497500002</v>
      </c>
      <c r="G8">
        <v>7.9976848502500005E-4</v>
      </c>
      <c r="H8">
        <f t="shared" si="0"/>
        <v>799.76848502500013</v>
      </c>
      <c r="I8">
        <f t="shared" si="1"/>
        <v>51.185183041599998</v>
      </c>
      <c r="K8">
        <f t="shared" si="2"/>
        <v>7.6273151497500002</v>
      </c>
      <c r="L8">
        <f t="shared" si="3"/>
        <v>799.76848502500013</v>
      </c>
      <c r="N8">
        <f t="shared" si="4"/>
        <v>0.8823716911861138</v>
      </c>
      <c r="O8">
        <f t="shared" si="4"/>
        <v>2.9029642867074794</v>
      </c>
      <c r="Q8">
        <f>K8</f>
        <v>7.6273151497500002</v>
      </c>
      <c r="R8">
        <f>K8/L8</f>
        <v>9.5369038572601129E-3</v>
      </c>
    </row>
    <row r="9" spans="1:18" x14ac:dyDescent="0.2">
      <c r="A9" t="s">
        <v>11</v>
      </c>
      <c r="B9" s="4" t="s">
        <v>12</v>
      </c>
      <c r="C9">
        <v>0</v>
      </c>
      <c r="D9">
        <v>0</v>
      </c>
      <c r="E9">
        <v>0</v>
      </c>
      <c r="F9">
        <v>0</v>
      </c>
      <c r="G9">
        <v>0</v>
      </c>
      <c r="H9">
        <f t="shared" si="0"/>
        <v>0</v>
      </c>
      <c r="I9" t="e">
        <f t="shared" si="1"/>
        <v>#DIV/0!</v>
      </c>
      <c r="K9">
        <f t="shared" si="2"/>
        <v>0</v>
      </c>
      <c r="L9">
        <f t="shared" si="3"/>
        <v>0</v>
      </c>
    </row>
    <row r="10" spans="1:18" x14ac:dyDescent="0.2">
      <c r="A10" t="s">
        <v>11</v>
      </c>
      <c r="B10" s="4" t="s">
        <v>14</v>
      </c>
      <c r="C10">
        <v>2.5000000000000001E-2</v>
      </c>
      <c r="D10">
        <v>2.1376252859100001E-2</v>
      </c>
      <c r="E10">
        <v>250</v>
      </c>
      <c r="F10">
        <v>213.76252859100001</v>
      </c>
      <c r="G10">
        <v>3.6237471409000001E-3</v>
      </c>
      <c r="H10">
        <f t="shared" si="0"/>
        <v>3623.7471409</v>
      </c>
      <c r="I10">
        <f t="shared" si="1"/>
        <v>14.494988563599998</v>
      </c>
      <c r="K10">
        <f t="shared" si="2"/>
        <v>213.76252859100001</v>
      </c>
      <c r="L10">
        <f t="shared" si="3"/>
        <v>3623.7471409</v>
      </c>
      <c r="N10">
        <f t="shared" ref="N10:O14" si="5">LOG(K10)</f>
        <v>2.3299315780831726</v>
      </c>
      <c r="O10">
        <f t="shared" si="5"/>
        <v>3.5591578857092165</v>
      </c>
      <c r="Q10">
        <f>K10</f>
        <v>213.76252859100001</v>
      </c>
      <c r="R10">
        <f>K10/L10</f>
        <v>5.8989361089336265E-2</v>
      </c>
    </row>
    <row r="11" spans="1:18" x14ac:dyDescent="0.2">
      <c r="A11" t="s">
        <v>11</v>
      </c>
      <c r="B11" s="4" t="s">
        <v>14</v>
      </c>
      <c r="C11">
        <v>1.2500000000000001E-2</v>
      </c>
      <c r="D11">
        <v>8.5997854687750001E-3</v>
      </c>
      <c r="E11">
        <v>125</v>
      </c>
      <c r="F11">
        <v>85.997854687750007</v>
      </c>
      <c r="G11">
        <v>3.9002145312250001E-3</v>
      </c>
      <c r="H11">
        <f t="shared" si="0"/>
        <v>3900.214531225</v>
      </c>
      <c r="I11">
        <f t="shared" si="1"/>
        <v>31.201716249799993</v>
      </c>
      <c r="K11">
        <f t="shared" si="2"/>
        <v>85.997854687750007</v>
      </c>
      <c r="L11">
        <f t="shared" si="3"/>
        <v>3900.214531225</v>
      </c>
      <c r="N11">
        <f t="shared" si="5"/>
        <v>1.9344876174192287</v>
      </c>
      <c r="O11">
        <f t="shared" si="5"/>
        <v>3.5910884960431062</v>
      </c>
      <c r="Q11">
        <f>K11</f>
        <v>85.997854687750007</v>
      </c>
      <c r="R11">
        <f>K11/L11</f>
        <v>2.2049519071131542E-2</v>
      </c>
    </row>
    <row r="12" spans="1:18" x14ac:dyDescent="0.2">
      <c r="A12" t="s">
        <v>11</v>
      </c>
      <c r="B12" s="4" t="s">
        <v>14</v>
      </c>
      <c r="C12">
        <v>6.2500000000000003E-3</v>
      </c>
      <c r="D12">
        <v>3.3636561991E-3</v>
      </c>
      <c r="E12">
        <v>62.5</v>
      </c>
      <c r="F12">
        <v>33.636561991000001</v>
      </c>
      <c r="G12">
        <v>2.8863438008999999E-3</v>
      </c>
      <c r="H12">
        <f t="shared" si="0"/>
        <v>2886.3438008999997</v>
      </c>
      <c r="I12">
        <f t="shared" si="1"/>
        <v>46.181500814400003</v>
      </c>
      <c r="K12">
        <f t="shared" si="2"/>
        <v>33.636561991000001</v>
      </c>
      <c r="L12">
        <f t="shared" si="3"/>
        <v>2886.3438008999997</v>
      </c>
      <c r="N12">
        <f t="shared" si="5"/>
        <v>1.52681159994869</v>
      </c>
      <c r="O12">
        <f t="shared" si="5"/>
        <v>3.4603480599317527</v>
      </c>
      <c r="Q12">
        <f>K12</f>
        <v>33.636561991000001</v>
      </c>
      <c r="R12">
        <f>K12/L12</f>
        <v>1.1653692114055049E-2</v>
      </c>
    </row>
    <row r="13" spans="1:18" x14ac:dyDescent="0.2">
      <c r="A13" t="s">
        <v>11</v>
      </c>
      <c r="B13" s="4" t="s">
        <v>14</v>
      </c>
      <c r="C13">
        <v>3.1250000000000002E-3</v>
      </c>
      <c r="D13">
        <v>1.9049711838999999E-3</v>
      </c>
      <c r="E13">
        <v>31.25</v>
      </c>
      <c r="F13">
        <v>19.049711839</v>
      </c>
      <c r="G13">
        <v>1.2200288161E-3</v>
      </c>
      <c r="H13">
        <f t="shared" si="0"/>
        <v>1220.0288161000001</v>
      </c>
      <c r="I13">
        <f t="shared" si="1"/>
        <v>39.040922115199997</v>
      </c>
      <c r="K13">
        <f t="shared" si="2"/>
        <v>19.049711839</v>
      </c>
      <c r="L13">
        <f t="shared" si="3"/>
        <v>1220.0288161000001</v>
      </c>
      <c r="N13">
        <f t="shared" si="5"/>
        <v>1.2798884105796837</v>
      </c>
      <c r="O13">
        <f t="shared" si="5"/>
        <v>3.0863700884824743</v>
      </c>
      <c r="Q13">
        <f>K13</f>
        <v>19.049711839</v>
      </c>
      <c r="R13">
        <f>K13/L13</f>
        <v>1.561414909845751E-2</v>
      </c>
    </row>
    <row r="14" spans="1:18" x14ac:dyDescent="0.2">
      <c r="A14" t="s">
        <v>11</v>
      </c>
      <c r="B14" s="4" t="s">
        <v>14</v>
      </c>
      <c r="C14">
        <v>1.5625000000000001E-3</v>
      </c>
      <c r="D14">
        <v>8.1885453910000004E-4</v>
      </c>
      <c r="E14">
        <v>15.625</v>
      </c>
      <c r="F14">
        <v>8.1885453909999999</v>
      </c>
      <c r="G14">
        <v>7.4364546090000005E-4</v>
      </c>
      <c r="H14">
        <f t="shared" si="0"/>
        <v>743.6454609000001</v>
      </c>
      <c r="I14">
        <f t="shared" si="1"/>
        <v>47.593309497600004</v>
      </c>
      <c r="K14">
        <f t="shared" si="2"/>
        <v>8.1885453909999999</v>
      </c>
      <c r="L14">
        <f t="shared" si="3"/>
        <v>743.6454609000001</v>
      </c>
      <c r="N14">
        <f t="shared" si="5"/>
        <v>0.91320676076302132</v>
      </c>
      <c r="O14">
        <f t="shared" si="5"/>
        <v>2.8713659314152427</v>
      </c>
      <c r="Q14">
        <f>K14</f>
        <v>8.1885453909999999</v>
      </c>
      <c r="R14">
        <f>K14/L14</f>
        <v>1.1011356649833885E-2</v>
      </c>
    </row>
    <row r="15" spans="1:18" x14ac:dyDescent="0.2">
      <c r="A15" t="s">
        <v>11</v>
      </c>
      <c r="B15" s="4" t="s">
        <v>14</v>
      </c>
      <c r="C15">
        <v>0</v>
      </c>
      <c r="D15">
        <v>0</v>
      </c>
      <c r="E15">
        <v>0</v>
      </c>
      <c r="F15">
        <v>0</v>
      </c>
      <c r="G15">
        <v>0</v>
      </c>
      <c r="H15">
        <f t="shared" si="0"/>
        <v>0</v>
      </c>
      <c r="I15" t="e">
        <f t="shared" si="1"/>
        <v>#DIV/0!</v>
      </c>
      <c r="K15">
        <f t="shared" si="2"/>
        <v>0</v>
      </c>
      <c r="L15">
        <f t="shared" si="3"/>
        <v>0</v>
      </c>
    </row>
    <row r="16" spans="1:18" x14ac:dyDescent="0.2">
      <c r="B16" s="4"/>
    </row>
    <row r="17" spans="1:18" x14ac:dyDescent="0.2">
      <c r="A17" t="s">
        <v>15</v>
      </c>
      <c r="B17" s="4" t="s">
        <v>16</v>
      </c>
      <c r="C17">
        <v>2.5000000000000001E-2</v>
      </c>
      <c r="D17">
        <v>0</v>
      </c>
      <c r="E17">
        <v>250</v>
      </c>
      <c r="F17">
        <v>0</v>
      </c>
      <c r="G17">
        <v>2.5000000000000001E-2</v>
      </c>
      <c r="H17">
        <f t="shared" ref="H17:H28" si="6">1000*G17*1000</f>
        <v>25000</v>
      </c>
      <c r="I17">
        <f t="shared" ref="I17:I28" si="7">((E17-F17)/E17)*100</f>
        <v>100</v>
      </c>
    </row>
    <row r="18" spans="1:18" x14ac:dyDescent="0.2">
      <c r="A18" t="s">
        <v>15</v>
      </c>
      <c r="B18" s="4" t="s">
        <v>16</v>
      </c>
      <c r="C18">
        <v>1.2500000000000001E-2</v>
      </c>
      <c r="D18">
        <v>8.9951650937500002E-3</v>
      </c>
      <c r="E18">
        <v>125</v>
      </c>
      <c r="F18">
        <v>89.951650937500006</v>
      </c>
      <c r="G18">
        <v>3.50483490625E-3</v>
      </c>
      <c r="H18">
        <f t="shared" si="6"/>
        <v>3504.8349062500001</v>
      </c>
      <c r="I18">
        <f t="shared" si="7"/>
        <v>28.038679249999998</v>
      </c>
      <c r="K18">
        <f t="shared" ref="K18:K28" si="8">F18</f>
        <v>89.951650937500006</v>
      </c>
      <c r="L18">
        <f t="shared" ref="L18:L28" si="9">H18</f>
        <v>3504.8349062500001</v>
      </c>
      <c r="N18">
        <f t="shared" ref="N18:O21" si="10">LOG(K18)</f>
        <v>1.9540091386261669</v>
      </c>
      <c r="O18">
        <f t="shared" si="10"/>
        <v>3.5446675655285613</v>
      </c>
      <c r="Q18">
        <f>K18</f>
        <v>89.951650937500006</v>
      </c>
      <c r="R18">
        <f>K18/L18</f>
        <v>2.566501799474025E-2</v>
      </c>
    </row>
    <row r="19" spans="1:18" x14ac:dyDescent="0.2">
      <c r="A19" t="s">
        <v>15</v>
      </c>
      <c r="B19" s="4" t="s">
        <v>16</v>
      </c>
      <c r="C19">
        <v>6.2500000000000003E-3</v>
      </c>
      <c r="D19">
        <v>4.1044030037499998E-3</v>
      </c>
      <c r="E19">
        <v>62.5</v>
      </c>
      <c r="F19">
        <v>41.044030037500001</v>
      </c>
      <c r="G19">
        <v>2.1455969962500001E-3</v>
      </c>
      <c r="H19">
        <f t="shared" si="6"/>
        <v>2145.5969962500003</v>
      </c>
      <c r="I19">
        <f t="shared" si="7"/>
        <v>34.329551939999995</v>
      </c>
      <c r="K19">
        <f t="shared" si="8"/>
        <v>41.044030037500001</v>
      </c>
      <c r="L19">
        <f t="shared" si="9"/>
        <v>2145.5969962500003</v>
      </c>
      <c r="N19">
        <f t="shared" si="10"/>
        <v>1.6132499967704197</v>
      </c>
      <c r="O19">
        <f t="shared" si="10"/>
        <v>3.3315481525130406</v>
      </c>
      <c r="Q19">
        <f>K19</f>
        <v>41.044030037500001</v>
      </c>
      <c r="R19">
        <f>K19/L19</f>
        <v>1.9129421838879959E-2</v>
      </c>
    </row>
    <row r="20" spans="1:18" x14ac:dyDescent="0.2">
      <c r="A20" t="s">
        <v>15</v>
      </c>
      <c r="B20" s="4" t="s">
        <v>16</v>
      </c>
      <c r="C20">
        <v>3.1250000000000002E-3</v>
      </c>
      <c r="D20">
        <v>1.3974110837500001E-3</v>
      </c>
      <c r="E20">
        <v>31.25</v>
      </c>
      <c r="F20">
        <v>13.9741108375</v>
      </c>
      <c r="G20">
        <v>1.7275889162500001E-3</v>
      </c>
      <c r="H20">
        <f t="shared" si="6"/>
        <v>1727.58891625</v>
      </c>
      <c r="I20">
        <f t="shared" si="7"/>
        <v>55.282845319999993</v>
      </c>
      <c r="K20">
        <f t="shared" si="8"/>
        <v>13.9741108375</v>
      </c>
      <c r="L20">
        <f t="shared" si="9"/>
        <v>1727.58891625</v>
      </c>
      <c r="N20">
        <f t="shared" si="10"/>
        <v>1.1453241835958496</v>
      </c>
      <c r="O20">
        <f t="shared" si="10"/>
        <v>3.2374404090667639</v>
      </c>
      <c r="Q20">
        <f>K20</f>
        <v>13.9741108375</v>
      </c>
      <c r="R20">
        <f>K20/L20</f>
        <v>8.0887939868432221E-3</v>
      </c>
    </row>
    <row r="21" spans="1:18" x14ac:dyDescent="0.2">
      <c r="A21" t="s">
        <v>15</v>
      </c>
      <c r="B21" s="4" t="s">
        <v>16</v>
      </c>
      <c r="C21">
        <v>1.5625000000000001E-3</v>
      </c>
      <c r="D21">
        <v>7.6319973499999999E-4</v>
      </c>
      <c r="E21">
        <v>15.625</v>
      </c>
      <c r="F21">
        <v>7.6319973499999998</v>
      </c>
      <c r="G21">
        <v>7.9930026499999999E-4</v>
      </c>
      <c r="H21">
        <f t="shared" si="6"/>
        <v>799.30026499999997</v>
      </c>
      <c r="I21">
        <f t="shared" si="7"/>
        <v>51.155216960000004</v>
      </c>
      <c r="K21">
        <f t="shared" si="8"/>
        <v>7.6319973499999998</v>
      </c>
      <c r="L21">
        <f t="shared" si="9"/>
        <v>799.30026499999997</v>
      </c>
      <c r="N21">
        <f t="shared" si="10"/>
        <v>0.88263821089931738</v>
      </c>
      <c r="O21">
        <f t="shared" si="10"/>
        <v>2.9027099569558881</v>
      </c>
      <c r="Q21">
        <f>K21</f>
        <v>7.6319973499999998</v>
      </c>
      <c r="R21">
        <f>K21/L21</f>
        <v>9.5483483293978388E-3</v>
      </c>
    </row>
    <row r="22" spans="1:18" x14ac:dyDescent="0.2">
      <c r="A22" t="s">
        <v>15</v>
      </c>
      <c r="B22" s="4" t="s">
        <v>16</v>
      </c>
      <c r="C22">
        <v>0</v>
      </c>
      <c r="D22">
        <v>0</v>
      </c>
      <c r="E22">
        <v>0</v>
      </c>
      <c r="F22">
        <v>0</v>
      </c>
      <c r="G22">
        <v>0</v>
      </c>
      <c r="H22">
        <f t="shared" si="6"/>
        <v>0</v>
      </c>
      <c r="I22" t="e">
        <f t="shared" si="7"/>
        <v>#DIV/0!</v>
      </c>
      <c r="K22">
        <f t="shared" si="8"/>
        <v>0</v>
      </c>
      <c r="L22">
        <f t="shared" si="9"/>
        <v>0</v>
      </c>
    </row>
    <row r="23" spans="1:18" x14ac:dyDescent="0.2">
      <c r="A23" t="s">
        <v>15</v>
      </c>
      <c r="B23" s="4" t="s">
        <v>18</v>
      </c>
      <c r="C23">
        <v>2.5000000000000001E-2</v>
      </c>
      <c r="D23">
        <v>2.0753241334999999E-2</v>
      </c>
      <c r="E23">
        <v>250</v>
      </c>
      <c r="F23">
        <v>207.53241335000001</v>
      </c>
      <c r="G23">
        <v>4.2467586650000002E-3</v>
      </c>
      <c r="H23">
        <f t="shared" si="6"/>
        <v>4246.7586649999994</v>
      </c>
      <c r="I23">
        <f t="shared" si="7"/>
        <v>16.987034659999996</v>
      </c>
      <c r="K23">
        <f t="shared" si="8"/>
        <v>207.53241335000001</v>
      </c>
      <c r="L23">
        <f t="shared" si="9"/>
        <v>4246.7586649999994</v>
      </c>
      <c r="N23">
        <f t="shared" ref="N23:O27" si="11">LOG(K23)</f>
        <v>2.3170859364201011</v>
      </c>
      <c r="O23">
        <f t="shared" si="11"/>
        <v>3.628057581584788</v>
      </c>
      <c r="Q23">
        <f>K23</f>
        <v>207.53241335000001</v>
      </c>
      <c r="R23">
        <f>K23/L23</f>
        <v>4.8868426421401094E-2</v>
      </c>
    </row>
    <row r="24" spans="1:18" x14ac:dyDescent="0.2">
      <c r="A24" t="s">
        <v>15</v>
      </c>
      <c r="B24" s="4" t="s">
        <v>18</v>
      </c>
      <c r="C24">
        <v>1.2500000000000001E-2</v>
      </c>
      <c r="D24">
        <v>9.7301840150000006E-3</v>
      </c>
      <c r="E24">
        <v>125</v>
      </c>
      <c r="F24">
        <v>97.301840150000004</v>
      </c>
      <c r="G24">
        <v>2.7698159850000001E-3</v>
      </c>
      <c r="H24">
        <f t="shared" si="6"/>
        <v>2769.8159850000002</v>
      </c>
      <c r="I24">
        <f t="shared" si="7"/>
        <v>22.158527879999998</v>
      </c>
      <c r="K24">
        <f t="shared" si="8"/>
        <v>97.301840150000004</v>
      </c>
      <c r="L24">
        <f t="shared" si="9"/>
        <v>2769.8159850000002</v>
      </c>
      <c r="N24">
        <f t="shared" si="11"/>
        <v>1.9881210536232747</v>
      </c>
      <c r="O24">
        <f t="shared" si="11"/>
        <v>3.4424509173122124</v>
      </c>
      <c r="Q24">
        <f>K24</f>
        <v>97.301840150000004</v>
      </c>
      <c r="R24">
        <f>K24/L24</f>
        <v>3.5129351796993113E-2</v>
      </c>
    </row>
    <row r="25" spans="1:18" x14ac:dyDescent="0.2">
      <c r="A25" t="s">
        <v>15</v>
      </c>
      <c r="B25" s="4" t="s">
        <v>18</v>
      </c>
      <c r="C25">
        <v>6.2500000000000003E-3</v>
      </c>
      <c r="D25">
        <v>3.1793654537500002E-3</v>
      </c>
      <c r="E25">
        <v>62.5</v>
      </c>
      <c r="F25">
        <v>31.7936545375</v>
      </c>
      <c r="G25">
        <v>3.0706345462500001E-3</v>
      </c>
      <c r="H25">
        <f t="shared" si="6"/>
        <v>3070.6345462499999</v>
      </c>
      <c r="I25">
        <f t="shared" si="7"/>
        <v>49.13015274</v>
      </c>
      <c r="K25">
        <f t="shared" si="8"/>
        <v>31.7936545375</v>
      </c>
      <c r="L25">
        <f t="shared" si="9"/>
        <v>3070.6345462499999</v>
      </c>
      <c r="N25">
        <f t="shared" si="11"/>
        <v>1.5023404509801723</v>
      </c>
      <c r="O25">
        <f t="shared" si="11"/>
        <v>3.4872281316526412</v>
      </c>
      <c r="Q25">
        <f>K25</f>
        <v>31.7936545375</v>
      </c>
      <c r="R25">
        <f>K25/L25</f>
        <v>1.0354099147463795E-2</v>
      </c>
    </row>
    <row r="26" spans="1:18" x14ac:dyDescent="0.2">
      <c r="A26" t="s">
        <v>15</v>
      </c>
      <c r="B26" s="4" t="s">
        <v>18</v>
      </c>
      <c r="C26">
        <v>3.1250000000000002E-3</v>
      </c>
      <c r="D26">
        <v>1.4239963437500001E-3</v>
      </c>
      <c r="E26">
        <v>31.25</v>
      </c>
      <c r="F26">
        <v>14.2399634375</v>
      </c>
      <c r="G26">
        <v>1.7010036562500001E-3</v>
      </c>
      <c r="H26">
        <f t="shared" si="6"/>
        <v>1701.0036562500002</v>
      </c>
      <c r="I26">
        <f t="shared" si="7"/>
        <v>54.432116999999991</v>
      </c>
      <c r="K26">
        <f t="shared" si="8"/>
        <v>14.2399634375</v>
      </c>
      <c r="L26">
        <f t="shared" si="9"/>
        <v>1701.0036562500002</v>
      </c>
      <c r="N26">
        <f t="shared" si="11"/>
        <v>1.1535088742086761</v>
      </c>
      <c r="O26">
        <f t="shared" si="11"/>
        <v>3.2307052471149165</v>
      </c>
      <c r="Q26">
        <f>K26</f>
        <v>14.2399634375</v>
      </c>
      <c r="R26">
        <f>K26/L26</f>
        <v>8.3715066603049799E-3</v>
      </c>
    </row>
    <row r="27" spans="1:18" x14ac:dyDescent="0.2">
      <c r="A27" t="s">
        <v>15</v>
      </c>
      <c r="B27" s="4" t="s">
        <v>18</v>
      </c>
      <c r="C27">
        <v>1.5625000000000001E-3</v>
      </c>
      <c r="D27">
        <v>8.3909000000000002E-4</v>
      </c>
      <c r="E27">
        <v>15.625</v>
      </c>
      <c r="F27">
        <v>8.3909000000000002</v>
      </c>
      <c r="G27">
        <v>7.2340999999999996E-4</v>
      </c>
      <c r="H27">
        <f t="shared" si="6"/>
        <v>723.41</v>
      </c>
      <c r="I27">
        <f t="shared" si="7"/>
        <v>46.298239999999993</v>
      </c>
      <c r="K27">
        <f t="shared" si="8"/>
        <v>8.3909000000000002</v>
      </c>
      <c r="L27">
        <f t="shared" si="9"/>
        <v>723.41</v>
      </c>
      <c r="N27">
        <f t="shared" si="11"/>
        <v>0.92380854534253298</v>
      </c>
      <c r="O27">
        <f t="shared" si="11"/>
        <v>2.8593845079019649</v>
      </c>
      <c r="Q27">
        <f>K27</f>
        <v>8.3909000000000002</v>
      </c>
      <c r="R27">
        <f>K27/L27</f>
        <v>1.1599093183671777E-2</v>
      </c>
    </row>
    <row r="28" spans="1:18" x14ac:dyDescent="0.2">
      <c r="A28" t="s">
        <v>15</v>
      </c>
      <c r="B28" s="4" t="s">
        <v>18</v>
      </c>
      <c r="C28">
        <v>0</v>
      </c>
      <c r="D28">
        <v>0</v>
      </c>
      <c r="E28">
        <v>0</v>
      </c>
      <c r="F28">
        <v>0</v>
      </c>
      <c r="G28">
        <v>0</v>
      </c>
      <c r="H28">
        <f t="shared" si="6"/>
        <v>0</v>
      </c>
      <c r="I28" t="e">
        <f t="shared" si="7"/>
        <v>#DIV/0!</v>
      </c>
      <c r="K28">
        <f t="shared" si="8"/>
        <v>0</v>
      </c>
      <c r="L28">
        <f t="shared" si="9"/>
        <v>0</v>
      </c>
    </row>
    <row r="30" spans="1:18" x14ac:dyDescent="0.2">
      <c r="A30" t="s">
        <v>19</v>
      </c>
      <c r="B30" s="4" t="s">
        <v>20</v>
      </c>
      <c r="C30">
        <v>2.5000000000000001E-2</v>
      </c>
      <c r="D30">
        <v>1.718980484375E-2</v>
      </c>
      <c r="E30">
        <v>250</v>
      </c>
      <c r="F30">
        <v>171.89804843749999</v>
      </c>
      <c r="G30">
        <v>7.8101951562499997E-3</v>
      </c>
      <c r="H30">
        <f t="shared" ref="H30:H41" si="12">1000*G30*1000</f>
        <v>7810.1951562499999</v>
      </c>
      <c r="I30">
        <f>((E30-F30)/E30)*100</f>
        <v>31.240780625000003</v>
      </c>
      <c r="K30">
        <f>F30</f>
        <v>171.89804843749999</v>
      </c>
      <c r="L30">
        <f>H30</f>
        <v>7810.1951562499999</v>
      </c>
      <c r="N30">
        <f t="shared" ref="N30:O34" si="13">LOG(K30)</f>
        <v>2.2352709461597926</v>
      </c>
      <c r="O30">
        <f t="shared" si="13"/>
        <v>3.8926618858905613</v>
      </c>
      <c r="Q30">
        <f>K30</f>
        <v>171.89804843749999</v>
      </c>
      <c r="R30">
        <f>K30/L30</f>
        <v>2.2009443425999538E-2</v>
      </c>
    </row>
    <row r="31" spans="1:18" x14ac:dyDescent="0.2">
      <c r="A31" t="s">
        <v>19</v>
      </c>
      <c r="B31" s="4" t="s">
        <v>20</v>
      </c>
      <c r="C31">
        <v>1.2500000000000001E-2</v>
      </c>
      <c r="D31">
        <v>9.3702632599999992E-3</v>
      </c>
      <c r="E31">
        <v>125</v>
      </c>
      <c r="F31">
        <v>93.702632600000001</v>
      </c>
      <c r="G31">
        <v>3.1297367399999998E-3</v>
      </c>
      <c r="H31">
        <f t="shared" si="12"/>
        <v>3129.7367399999998</v>
      </c>
      <c r="I31">
        <f>((E31-F31)/E31)*100</f>
        <v>25.037893919999998</v>
      </c>
      <c r="K31">
        <f>F31</f>
        <v>93.702632600000001</v>
      </c>
      <c r="L31">
        <f>H31</f>
        <v>3129.7367399999998</v>
      </c>
      <c r="N31">
        <f t="shared" si="13"/>
        <v>1.9717517926763792</v>
      </c>
      <c r="O31">
        <f t="shared" si="13"/>
        <v>3.4955078080979676</v>
      </c>
      <c r="Q31">
        <f>K31</f>
        <v>93.702632600000001</v>
      </c>
      <c r="R31">
        <f>K31/L31</f>
        <v>2.9939461489658713E-2</v>
      </c>
    </row>
    <row r="32" spans="1:18" x14ac:dyDescent="0.2">
      <c r="A32" t="s">
        <v>19</v>
      </c>
      <c r="B32" s="4" t="s">
        <v>20</v>
      </c>
      <c r="C32">
        <v>6.2500000000000003E-3</v>
      </c>
      <c r="D32">
        <v>2.9854448599999999E-3</v>
      </c>
      <c r="E32">
        <v>62.5</v>
      </c>
      <c r="F32">
        <v>29.854448600000001</v>
      </c>
      <c r="G32">
        <v>3.26455514E-3</v>
      </c>
      <c r="H32">
        <f t="shared" si="12"/>
        <v>3264.5551399999999</v>
      </c>
      <c r="I32">
        <f>((E32-F32)/E32)*100</f>
        <v>52.232882240000002</v>
      </c>
      <c r="K32">
        <f>F32</f>
        <v>29.854448600000001</v>
      </c>
      <c r="L32">
        <f>H32</f>
        <v>3264.5551399999999</v>
      </c>
      <c r="N32">
        <f t="shared" si="13"/>
        <v>1.4750090543424925</v>
      </c>
      <c r="O32">
        <f t="shared" si="13"/>
        <v>3.5138240084575574</v>
      </c>
      <c r="Q32">
        <f>K32</f>
        <v>29.854448600000001</v>
      </c>
      <c r="R32">
        <f>K32/L32</f>
        <v>9.145028133909848E-3</v>
      </c>
    </row>
    <row r="33" spans="1:18" x14ac:dyDescent="0.2">
      <c r="A33" t="s">
        <v>19</v>
      </c>
      <c r="B33" s="4" t="s">
        <v>20</v>
      </c>
      <c r="C33">
        <v>3.1250000000000002E-3</v>
      </c>
      <c r="D33">
        <v>1.6251334999999999E-3</v>
      </c>
      <c r="E33">
        <v>31.25</v>
      </c>
      <c r="F33">
        <v>16.251335000000001</v>
      </c>
      <c r="G33">
        <v>1.4998665E-3</v>
      </c>
      <c r="H33">
        <f t="shared" si="12"/>
        <v>1499.8665000000001</v>
      </c>
      <c r="I33">
        <f>((E33-F33)/E33)*100</f>
        <v>47.995728</v>
      </c>
      <c r="K33">
        <f>F33</f>
        <v>16.251335000000001</v>
      </c>
      <c r="L33">
        <f>H33</f>
        <v>1499.8665000000001</v>
      </c>
      <c r="N33">
        <f t="shared" si="13"/>
        <v>1.2108890428114432</v>
      </c>
      <c r="O33">
        <f t="shared" si="13"/>
        <v>3.1760526051266664</v>
      </c>
      <c r="Q33">
        <f>K33</f>
        <v>16.251335000000001</v>
      </c>
      <c r="R33">
        <f>K33/L33</f>
        <v>1.0835187665035521E-2</v>
      </c>
    </row>
    <row r="34" spans="1:18" x14ac:dyDescent="0.2">
      <c r="A34" t="s">
        <v>19</v>
      </c>
      <c r="B34" s="4" t="s">
        <v>20</v>
      </c>
      <c r="C34">
        <v>1.5625000000000001E-3</v>
      </c>
      <c r="D34">
        <v>1.5040811037499999E-3</v>
      </c>
      <c r="E34">
        <v>15.625</v>
      </c>
      <c r="F34">
        <v>15.040811037499999</v>
      </c>
      <c r="G34">
        <v>5.8418896249999999E-5</v>
      </c>
      <c r="H34">
        <f t="shared" si="12"/>
        <v>58.418896249999996</v>
      </c>
      <c r="I34">
        <f>((E34-F34)/E34)*100</f>
        <v>3.7388093600000047</v>
      </c>
      <c r="K34">
        <f>F34</f>
        <v>15.040811037499999</v>
      </c>
      <c r="L34">
        <f>H34</f>
        <v>58.418896249999996</v>
      </c>
      <c r="N34">
        <f t="shared" si="13"/>
        <v>1.1772712551129483</v>
      </c>
      <c r="O34">
        <f t="shared" si="13"/>
        <v>1.7665533472787027</v>
      </c>
      <c r="Q34">
        <f>K34</f>
        <v>15.040811037499999</v>
      </c>
      <c r="R34">
        <f>K34/L34</f>
        <v>0.25746482735883597</v>
      </c>
    </row>
    <row r="35" spans="1:18" x14ac:dyDescent="0.2">
      <c r="A35" t="s">
        <v>19</v>
      </c>
      <c r="B35" s="4" t="s">
        <v>20</v>
      </c>
      <c r="C35">
        <v>0</v>
      </c>
      <c r="D35">
        <v>0</v>
      </c>
      <c r="E35">
        <v>0</v>
      </c>
      <c r="F35">
        <v>0</v>
      </c>
      <c r="G35">
        <v>0</v>
      </c>
      <c r="H35">
        <f t="shared" si="12"/>
        <v>0</v>
      </c>
    </row>
    <row r="36" spans="1:18" x14ac:dyDescent="0.2">
      <c r="A36" t="s">
        <v>19</v>
      </c>
      <c r="B36" s="4" t="s">
        <v>22</v>
      </c>
      <c r="C36">
        <v>2.5000000000000001E-2</v>
      </c>
      <c r="D36">
        <v>0</v>
      </c>
      <c r="E36">
        <v>250</v>
      </c>
      <c r="F36">
        <v>0</v>
      </c>
      <c r="G36">
        <v>2.5000000000000001E-2</v>
      </c>
      <c r="H36">
        <f t="shared" si="12"/>
        <v>25000</v>
      </c>
    </row>
    <row r="37" spans="1:18" x14ac:dyDescent="0.2">
      <c r="A37" t="s">
        <v>19</v>
      </c>
      <c r="B37" s="4" t="s">
        <v>22</v>
      </c>
      <c r="C37">
        <v>1.2500000000000001E-2</v>
      </c>
      <c r="D37">
        <v>0</v>
      </c>
      <c r="E37">
        <v>125</v>
      </c>
      <c r="F37">
        <v>0</v>
      </c>
      <c r="G37">
        <v>1.2500000000000001E-2</v>
      </c>
      <c r="H37">
        <f t="shared" si="12"/>
        <v>12500</v>
      </c>
    </row>
    <row r="38" spans="1:18" x14ac:dyDescent="0.2">
      <c r="A38" t="s">
        <v>19</v>
      </c>
      <c r="B38" s="4" t="s">
        <v>22</v>
      </c>
      <c r="C38">
        <v>6.2500000000000003E-3</v>
      </c>
      <c r="D38">
        <v>0</v>
      </c>
      <c r="E38">
        <v>62.5</v>
      </c>
      <c r="F38">
        <v>0</v>
      </c>
      <c r="G38">
        <v>6.2500000000000003E-3</v>
      </c>
      <c r="H38">
        <f t="shared" si="12"/>
        <v>6250</v>
      </c>
    </row>
    <row r="39" spans="1:18" x14ac:dyDescent="0.2">
      <c r="A39" t="s">
        <v>19</v>
      </c>
      <c r="B39" s="4" t="s">
        <v>22</v>
      </c>
      <c r="C39">
        <v>3.1250000000000002E-3</v>
      </c>
      <c r="D39">
        <v>3.52813064E-3</v>
      </c>
      <c r="E39">
        <v>31.25</v>
      </c>
      <c r="H39">
        <f t="shared" si="12"/>
        <v>0</v>
      </c>
    </row>
    <row r="40" spans="1:18" x14ac:dyDescent="0.2">
      <c r="A40" t="s">
        <v>19</v>
      </c>
      <c r="B40" s="4" t="s">
        <v>22</v>
      </c>
      <c r="C40">
        <v>1.5625000000000001E-3</v>
      </c>
      <c r="D40">
        <v>1.5577450937500001E-3</v>
      </c>
      <c r="E40">
        <v>15.625</v>
      </c>
      <c r="F40">
        <v>15.5774509375</v>
      </c>
      <c r="G40">
        <v>4.7549062499999996E-6</v>
      </c>
      <c r="H40">
        <f t="shared" si="12"/>
        <v>4.7549062499999994</v>
      </c>
      <c r="I40">
        <f>((E40-F40)/E40)*100</f>
        <v>0.30431399999999942</v>
      </c>
      <c r="K40">
        <f>F40</f>
        <v>15.5774509375</v>
      </c>
      <c r="L40">
        <f>H40</f>
        <v>4.7549062499999994</v>
      </c>
      <c r="N40">
        <f>LOG(K40)</f>
        <v>1.1924963920817295</v>
      </c>
      <c r="O40">
        <f>LOG(L40)</f>
        <v>0.67714195860065562</v>
      </c>
      <c r="Q40">
        <f>K40</f>
        <v>15.5774509375</v>
      </c>
      <c r="R40">
        <f>K40/L40</f>
        <v>3.2760795099798239</v>
      </c>
    </row>
    <row r="41" spans="1:18" x14ac:dyDescent="0.2">
      <c r="A41" t="s">
        <v>19</v>
      </c>
      <c r="B41" s="4" t="s">
        <v>22</v>
      </c>
      <c r="C41">
        <v>0</v>
      </c>
      <c r="D41">
        <v>0</v>
      </c>
      <c r="E41">
        <v>0</v>
      </c>
      <c r="F41">
        <v>0</v>
      </c>
      <c r="G41">
        <v>0</v>
      </c>
      <c r="H41">
        <f t="shared" si="12"/>
        <v>0</v>
      </c>
    </row>
    <row r="42" spans="1:18" x14ac:dyDescent="0.2">
      <c r="B42" s="4"/>
    </row>
    <row r="43" spans="1:18" x14ac:dyDescent="0.2">
      <c r="A43" t="s">
        <v>23</v>
      </c>
      <c r="B43" s="4" t="s">
        <v>24</v>
      </c>
      <c r="C43">
        <v>2.5000000000000001E-2</v>
      </c>
      <c r="D43">
        <v>0</v>
      </c>
      <c r="E43">
        <v>250</v>
      </c>
      <c r="F43">
        <v>0</v>
      </c>
      <c r="G43">
        <v>2.5000000000000001E-2</v>
      </c>
      <c r="H43">
        <f t="shared" ref="H43:H54" si="14">1000*G43*1000</f>
        <v>25000</v>
      </c>
    </row>
    <row r="44" spans="1:18" x14ac:dyDescent="0.2">
      <c r="A44" t="s">
        <v>23</v>
      </c>
      <c r="B44" s="4" t="s">
        <v>24</v>
      </c>
      <c r="C44">
        <v>1.2500000000000001E-2</v>
      </c>
      <c r="D44">
        <v>0</v>
      </c>
      <c r="E44">
        <v>125</v>
      </c>
      <c r="F44">
        <v>0</v>
      </c>
      <c r="G44">
        <v>1.2500000000000001E-2</v>
      </c>
      <c r="H44">
        <f t="shared" si="14"/>
        <v>12500</v>
      </c>
    </row>
    <row r="45" spans="1:18" x14ac:dyDescent="0.2">
      <c r="A45" t="s">
        <v>23</v>
      </c>
      <c r="B45" s="4" t="s">
        <v>24</v>
      </c>
      <c r="C45">
        <v>6.2500000000000003E-3</v>
      </c>
      <c r="D45">
        <v>0</v>
      </c>
      <c r="E45">
        <v>62.5</v>
      </c>
      <c r="F45">
        <v>0</v>
      </c>
      <c r="G45">
        <v>6.2500000000000003E-3</v>
      </c>
      <c r="H45">
        <f t="shared" si="14"/>
        <v>6250</v>
      </c>
    </row>
    <row r="46" spans="1:18" x14ac:dyDescent="0.2">
      <c r="A46" t="s">
        <v>23</v>
      </c>
      <c r="B46" s="4" t="s">
        <v>24</v>
      </c>
      <c r="C46">
        <v>3.1250000000000002E-3</v>
      </c>
      <c r="D46">
        <v>1.7907352127197701E-3</v>
      </c>
      <c r="E46">
        <v>31.25</v>
      </c>
      <c r="F46">
        <v>17.907352127197701</v>
      </c>
      <c r="G46">
        <v>1.3342647872802301E-3</v>
      </c>
      <c r="H46">
        <f t="shared" si="14"/>
        <v>1334.2647872802299</v>
      </c>
      <c r="I46">
        <f>((E46-F46)/E46)*100</f>
        <v>42.69647319296736</v>
      </c>
      <c r="K46">
        <f>F46</f>
        <v>17.907352127197701</v>
      </c>
      <c r="L46">
        <f>H46</f>
        <v>1334.2647872802299</v>
      </c>
      <c r="N46">
        <f>LOG(K46)</f>
        <v>1.2530313735898544</v>
      </c>
      <c r="O46">
        <f>LOG(L46)</f>
        <v>3.1252420246655217</v>
      </c>
      <c r="Q46">
        <f>K46</f>
        <v>17.907352127197701</v>
      </c>
      <c r="R46">
        <f>K46/L46</f>
        <v>1.3421138216275729E-2</v>
      </c>
    </row>
    <row r="47" spans="1:18" x14ac:dyDescent="0.2">
      <c r="A47" t="s">
        <v>23</v>
      </c>
      <c r="B47" s="4" t="s">
        <v>24</v>
      </c>
      <c r="C47">
        <v>1.5625000000000001E-3</v>
      </c>
      <c r="D47">
        <v>1.4225986977842E-3</v>
      </c>
      <c r="E47">
        <v>15.625</v>
      </c>
      <c r="F47">
        <v>14.225986977842</v>
      </c>
      <c r="G47">
        <v>1.39901302215803E-4</v>
      </c>
      <c r="H47">
        <f t="shared" si="14"/>
        <v>139.90130221580299</v>
      </c>
      <c r="I47">
        <f>((E47-F47)/E47)*100</f>
        <v>8.9536833418111996</v>
      </c>
      <c r="K47">
        <f>F47</f>
        <v>14.225986977842</v>
      </c>
      <c r="L47">
        <f>H47</f>
        <v>139.90130221580299</v>
      </c>
      <c r="N47">
        <f>LOG(K47)</f>
        <v>1.1530824068183234</v>
      </c>
      <c r="O47">
        <f>LOG(L47)</f>
        <v>2.1458217569686355</v>
      </c>
      <c r="Q47">
        <f>K47</f>
        <v>14.225986977842</v>
      </c>
      <c r="R47">
        <f>K47/L47</f>
        <v>0.10168587963461471</v>
      </c>
    </row>
    <row r="48" spans="1:18" x14ac:dyDescent="0.2">
      <c r="A48" t="s">
        <v>23</v>
      </c>
      <c r="B48" s="4" t="s">
        <v>24</v>
      </c>
      <c r="C48">
        <v>0</v>
      </c>
      <c r="D48">
        <v>0</v>
      </c>
      <c r="E48">
        <v>0</v>
      </c>
      <c r="F48">
        <v>0</v>
      </c>
      <c r="G48">
        <v>0</v>
      </c>
      <c r="H48">
        <f t="shared" si="14"/>
        <v>0</v>
      </c>
      <c r="I48" t="e">
        <f>((E48-F48)/E48)*100</f>
        <v>#DIV/0!</v>
      </c>
      <c r="K48">
        <f>F48</f>
        <v>0</v>
      </c>
      <c r="L48">
        <f>H48</f>
        <v>0</v>
      </c>
    </row>
    <row r="49" spans="1:18" x14ac:dyDescent="0.2">
      <c r="A49" t="s">
        <v>23</v>
      </c>
      <c r="B49" s="4" t="s">
        <v>26</v>
      </c>
      <c r="C49">
        <v>2.5000000000000001E-2</v>
      </c>
      <c r="D49">
        <v>0</v>
      </c>
      <c r="E49">
        <v>250</v>
      </c>
      <c r="F49">
        <v>0</v>
      </c>
      <c r="G49">
        <v>2.5000000000000001E-2</v>
      </c>
      <c r="H49">
        <f t="shared" si="14"/>
        <v>25000</v>
      </c>
    </row>
    <row r="50" spans="1:18" x14ac:dyDescent="0.2">
      <c r="A50" t="s">
        <v>23</v>
      </c>
      <c r="B50" s="4" t="s">
        <v>26</v>
      </c>
      <c r="C50">
        <v>1.2500000000000001E-2</v>
      </c>
      <c r="D50">
        <v>0</v>
      </c>
      <c r="E50">
        <v>125</v>
      </c>
      <c r="F50">
        <v>0</v>
      </c>
      <c r="G50">
        <v>1.2500000000000001E-2</v>
      </c>
      <c r="H50">
        <f t="shared" si="14"/>
        <v>12500</v>
      </c>
    </row>
    <row r="51" spans="1:18" x14ac:dyDescent="0.2">
      <c r="A51" t="s">
        <v>23</v>
      </c>
      <c r="B51" s="4" t="s">
        <v>26</v>
      </c>
      <c r="C51">
        <v>6.2500000000000003E-3</v>
      </c>
      <c r="D51">
        <v>0</v>
      </c>
      <c r="E51">
        <v>62.5</v>
      </c>
      <c r="F51">
        <v>0</v>
      </c>
      <c r="G51">
        <v>6.2500000000000003E-3</v>
      </c>
      <c r="H51">
        <f t="shared" si="14"/>
        <v>6250</v>
      </c>
    </row>
    <row r="52" spans="1:18" x14ac:dyDescent="0.2">
      <c r="A52" t="s">
        <v>23</v>
      </c>
      <c r="B52" s="4" t="s">
        <v>26</v>
      </c>
      <c r="C52">
        <v>3.1250000000000002E-3</v>
      </c>
      <c r="D52">
        <v>1.58621492664445E-3</v>
      </c>
      <c r="E52">
        <v>31.25</v>
      </c>
      <c r="F52">
        <v>15.862149266444501</v>
      </c>
      <c r="G52">
        <v>1.5387850733555499E-3</v>
      </c>
      <c r="H52">
        <f t="shared" si="14"/>
        <v>1538.7850733555499</v>
      </c>
      <c r="I52">
        <f>((E52-F52)/E52)*100</f>
        <v>49.241122347377598</v>
      </c>
      <c r="K52">
        <f>F52</f>
        <v>15.862149266444501</v>
      </c>
      <c r="L52">
        <f>H52</f>
        <v>1538.7850733555499</v>
      </c>
      <c r="N52">
        <f>LOG(K52)</f>
        <v>1.2003620323710493</v>
      </c>
      <c r="O52">
        <f>LOG(L52)</f>
        <v>3.1871779648775909</v>
      </c>
      <c r="Q52">
        <f>K52</f>
        <v>15.862149266444501</v>
      </c>
      <c r="R52">
        <f>K52/L52</f>
        <v>1.0308229226486271E-2</v>
      </c>
    </row>
    <row r="53" spans="1:18" x14ac:dyDescent="0.2">
      <c r="A53" t="s">
        <v>23</v>
      </c>
      <c r="B53" s="4" t="s">
        <v>26</v>
      </c>
      <c r="C53">
        <v>1.5625000000000001E-3</v>
      </c>
      <c r="D53">
        <v>1.2385304403164099E-3</v>
      </c>
      <c r="E53">
        <v>15.625</v>
      </c>
      <c r="F53">
        <v>12.385304403164101</v>
      </c>
      <c r="G53">
        <v>3.2396955968359002E-4</v>
      </c>
      <c r="H53">
        <f t="shared" si="14"/>
        <v>323.96955968359003</v>
      </c>
      <c r="I53">
        <f>((E53-F53)/E53)*100</f>
        <v>20.734051819749755</v>
      </c>
      <c r="K53">
        <f>F53</f>
        <v>12.385304403164101</v>
      </c>
      <c r="L53">
        <f>H53</f>
        <v>323.96955968359003</v>
      </c>
      <c r="N53">
        <f>LOG(K53)</f>
        <v>1.0929066850429565</v>
      </c>
      <c r="O53">
        <f>LOG(L53)</f>
        <v>2.5105042056309763</v>
      </c>
      <c r="Q53">
        <f>K53</f>
        <v>12.385304403164101</v>
      </c>
      <c r="R53">
        <f>K53/L53</f>
        <v>3.8229839912306586E-2</v>
      </c>
    </row>
    <row r="54" spans="1:18" x14ac:dyDescent="0.2">
      <c r="A54" t="s">
        <v>23</v>
      </c>
      <c r="B54" s="4" t="s">
        <v>26</v>
      </c>
      <c r="C54">
        <v>0</v>
      </c>
      <c r="D54">
        <v>0</v>
      </c>
      <c r="E54">
        <v>0</v>
      </c>
      <c r="F54">
        <v>0</v>
      </c>
      <c r="G54">
        <v>0</v>
      </c>
      <c r="H54">
        <f t="shared" si="14"/>
        <v>0</v>
      </c>
    </row>
    <row r="55" spans="1:18" x14ac:dyDescent="0.2">
      <c r="B55" s="4"/>
    </row>
    <row r="56" spans="1:18" x14ac:dyDescent="0.2">
      <c r="A56" t="s">
        <v>27</v>
      </c>
      <c r="B56" s="4" t="s">
        <v>28</v>
      </c>
      <c r="C56">
        <v>2.5000000000000001E-2</v>
      </c>
      <c r="D56">
        <v>2.421909903375E-2</v>
      </c>
      <c r="E56">
        <v>250</v>
      </c>
      <c r="F56">
        <v>242.19099033750001</v>
      </c>
      <c r="G56">
        <v>7.8090096624999804E-4</v>
      </c>
      <c r="H56">
        <f t="shared" ref="H56:H67" si="15">1000*G56*1000</f>
        <v>780.90096624999808</v>
      </c>
      <c r="I56">
        <f t="shared" ref="I56:I67" si="16">((E56-F56)/E56)*100</f>
        <v>3.1236038649999953</v>
      </c>
      <c r="K56">
        <f>F56</f>
        <v>242.19099033750001</v>
      </c>
      <c r="L56">
        <f>H56</f>
        <v>780.90096624999808</v>
      </c>
      <c r="N56">
        <f t="shared" ref="N56:O60" si="17">LOG(K56)</f>
        <v>2.3841579830700934</v>
      </c>
      <c r="O56">
        <f t="shared" si="17"/>
        <v>2.8925959602047242</v>
      </c>
      <c r="Q56">
        <f>K56</f>
        <v>242.19099033750001</v>
      </c>
      <c r="R56">
        <f>K56/L56</f>
        <v>0.31014302812370304</v>
      </c>
    </row>
    <row r="57" spans="1:18" x14ac:dyDescent="0.2">
      <c r="A57" t="s">
        <v>27</v>
      </c>
      <c r="B57" s="4" t="s">
        <v>28</v>
      </c>
      <c r="C57">
        <v>1.2500000000000001E-2</v>
      </c>
      <c r="D57">
        <v>1.1824358639999999E-2</v>
      </c>
      <c r="E57">
        <v>125</v>
      </c>
      <c r="F57">
        <v>118.2435864</v>
      </c>
      <c r="G57">
        <v>6.7564136000000099E-4</v>
      </c>
      <c r="H57">
        <f t="shared" si="15"/>
        <v>675.64136000000099</v>
      </c>
      <c r="I57">
        <f t="shared" si="16"/>
        <v>5.4051308800000015</v>
      </c>
      <c r="K57">
        <f>F57</f>
        <v>118.2435864</v>
      </c>
      <c r="L57">
        <f>H57</f>
        <v>675.64136000000099</v>
      </c>
      <c r="N57">
        <f t="shared" si="17"/>
        <v>2.0727775936666917</v>
      </c>
      <c r="O57">
        <f t="shared" si="17"/>
        <v>2.8297162274442167</v>
      </c>
      <c r="Q57">
        <f>K57</f>
        <v>118.2435864</v>
      </c>
      <c r="R57">
        <f>K57/L57</f>
        <v>0.17500939610920183</v>
      </c>
    </row>
    <row r="58" spans="1:18" x14ac:dyDescent="0.2">
      <c r="A58" t="s">
        <v>27</v>
      </c>
      <c r="B58" s="4" t="s">
        <v>28</v>
      </c>
      <c r="C58">
        <v>6.2500000000000003E-3</v>
      </c>
      <c r="D58">
        <v>5.3265903749999998E-3</v>
      </c>
      <c r="E58">
        <v>62.5</v>
      </c>
      <c r="F58">
        <v>53.26590375</v>
      </c>
      <c r="G58">
        <v>9.2340962500000101E-4</v>
      </c>
      <c r="H58">
        <f t="shared" si="15"/>
        <v>923.40962500000103</v>
      </c>
      <c r="I58">
        <f t="shared" si="16"/>
        <v>14.774554</v>
      </c>
      <c r="K58">
        <f>F58</f>
        <v>53.26590375</v>
      </c>
      <c r="L58">
        <f>H58</f>
        <v>923.40962500000103</v>
      </c>
      <c r="N58">
        <f t="shared" si="17"/>
        <v>1.7264492999916405</v>
      </c>
      <c r="O58">
        <f t="shared" si="17"/>
        <v>2.9653943970318903</v>
      </c>
      <c r="Q58">
        <f>K58</f>
        <v>53.26590375</v>
      </c>
      <c r="R58">
        <f>K58/L58</f>
        <v>5.768393820889612E-2</v>
      </c>
    </row>
    <row r="59" spans="1:18" x14ac:dyDescent="0.2">
      <c r="A59" t="s">
        <v>27</v>
      </c>
      <c r="B59" s="4" t="s">
        <v>28</v>
      </c>
      <c r="C59">
        <v>3.1250000000000002E-3</v>
      </c>
      <c r="D59">
        <v>2.0310608437499999E-3</v>
      </c>
      <c r="E59">
        <v>31.25</v>
      </c>
      <c r="F59">
        <v>20.310608437500001</v>
      </c>
      <c r="G59">
        <v>1.0939391562500001E-3</v>
      </c>
      <c r="H59">
        <f t="shared" si="15"/>
        <v>1093.93915625</v>
      </c>
      <c r="I59">
        <f t="shared" si="16"/>
        <v>35.006053000000001</v>
      </c>
      <c r="K59">
        <f>F59</f>
        <v>20.310608437500001</v>
      </c>
      <c r="L59">
        <f>H59</f>
        <v>1093.93915625</v>
      </c>
      <c r="N59">
        <f t="shared" si="17"/>
        <v>1.3077229336013063</v>
      </c>
      <c r="O59">
        <f t="shared" si="17"/>
        <v>3.0389931676649531</v>
      </c>
      <c r="Q59">
        <f>K59</f>
        <v>20.310608437500001</v>
      </c>
      <c r="R59">
        <f>K59/L59</f>
        <v>1.8566488201340495E-2</v>
      </c>
    </row>
    <row r="60" spans="1:18" x14ac:dyDescent="0.2">
      <c r="A60" t="s">
        <v>27</v>
      </c>
      <c r="B60" s="4" t="s">
        <v>28</v>
      </c>
      <c r="C60">
        <v>1.5625000000000001E-3</v>
      </c>
      <c r="D60">
        <v>7.2501960375000001E-4</v>
      </c>
      <c r="E60">
        <v>15.625</v>
      </c>
      <c r="F60">
        <v>7.2501960375000003</v>
      </c>
      <c r="G60">
        <v>8.3748039624999997E-4</v>
      </c>
      <c r="H60">
        <f t="shared" si="15"/>
        <v>837.4803962499999</v>
      </c>
      <c r="I60">
        <f t="shared" si="16"/>
        <v>53.598745360000002</v>
      </c>
      <c r="K60">
        <f>F60</f>
        <v>7.2501960375000003</v>
      </c>
      <c r="L60">
        <f>H60</f>
        <v>837.4803962499999</v>
      </c>
      <c r="N60">
        <f t="shared" si="17"/>
        <v>0.86034974958526489</v>
      </c>
      <c r="O60">
        <f t="shared" si="17"/>
        <v>2.9229746498580238</v>
      </c>
      <c r="Q60">
        <f>K60</f>
        <v>7.2501960375000003</v>
      </c>
      <c r="R60">
        <f>K60/L60</f>
        <v>8.6571531345262832E-3</v>
      </c>
    </row>
    <row r="61" spans="1:18" x14ac:dyDescent="0.2">
      <c r="A61" t="s">
        <v>27</v>
      </c>
      <c r="B61" s="4" t="s">
        <v>28</v>
      </c>
      <c r="C61">
        <v>0</v>
      </c>
      <c r="D61">
        <v>0</v>
      </c>
      <c r="E61">
        <v>0</v>
      </c>
      <c r="F61">
        <v>0</v>
      </c>
      <c r="G61">
        <v>0</v>
      </c>
      <c r="H61">
        <f t="shared" si="15"/>
        <v>0</v>
      </c>
      <c r="I61" t="e">
        <f t="shared" si="16"/>
        <v>#DIV/0!</v>
      </c>
    </row>
    <row r="62" spans="1:18" x14ac:dyDescent="0.2">
      <c r="A62" t="s">
        <v>27</v>
      </c>
      <c r="B62" s="4" t="s">
        <v>30</v>
      </c>
      <c r="C62">
        <v>2.5000000000000001E-2</v>
      </c>
      <c r="D62">
        <v>2.401534030375E-2</v>
      </c>
      <c r="E62">
        <v>250</v>
      </c>
      <c r="F62">
        <v>240.1534030375</v>
      </c>
      <c r="G62">
        <v>9.8465969625000094E-4</v>
      </c>
      <c r="H62">
        <f t="shared" si="15"/>
        <v>984.65969625000093</v>
      </c>
      <c r="I62">
        <f t="shared" si="16"/>
        <v>3.9386387850000002</v>
      </c>
      <c r="K62">
        <f>F62</f>
        <v>240.1534030375</v>
      </c>
      <c r="L62">
        <f>H62</f>
        <v>984.65969625000093</v>
      </c>
      <c r="N62">
        <f>LOG(K62)</f>
        <v>2.3804887450867307</v>
      </c>
      <c r="O62">
        <f>LOG(L62)</f>
        <v>2.9932861618918039</v>
      </c>
      <c r="Q62">
        <f>K62</f>
        <v>240.1534030375</v>
      </c>
      <c r="R62">
        <f>K62/L62</f>
        <v>0.24389482371636145</v>
      </c>
    </row>
    <row r="63" spans="1:18" x14ac:dyDescent="0.2">
      <c r="A63" t="s">
        <v>27</v>
      </c>
      <c r="B63" s="4" t="s">
        <v>30</v>
      </c>
      <c r="C63">
        <v>1.2500000000000001E-2</v>
      </c>
      <c r="D63">
        <v>0</v>
      </c>
      <c r="E63">
        <v>125</v>
      </c>
      <c r="F63">
        <v>0</v>
      </c>
      <c r="G63">
        <v>1.2500000000000001E-2</v>
      </c>
      <c r="H63">
        <f t="shared" si="15"/>
        <v>12500</v>
      </c>
      <c r="I63">
        <f t="shared" si="16"/>
        <v>100</v>
      </c>
    </row>
    <row r="64" spans="1:18" x14ac:dyDescent="0.2">
      <c r="A64" t="s">
        <v>27</v>
      </c>
      <c r="B64" s="4" t="s">
        <v>30</v>
      </c>
      <c r="C64">
        <v>6.2500000000000003E-3</v>
      </c>
      <c r="D64">
        <v>5.2899588037499997E-3</v>
      </c>
      <c r="E64">
        <v>62.5</v>
      </c>
      <c r="F64">
        <v>52.899588037500003</v>
      </c>
      <c r="G64">
        <v>9.6004119625000097E-4</v>
      </c>
      <c r="H64">
        <f t="shared" si="15"/>
        <v>960.04119625000089</v>
      </c>
      <c r="I64">
        <f t="shared" si="16"/>
        <v>15.360659139999996</v>
      </c>
      <c r="K64">
        <f>F64</f>
        <v>52.899588037500003</v>
      </c>
      <c r="L64">
        <f>H64</f>
        <v>960.04119625000089</v>
      </c>
      <c r="N64">
        <f>LOG(K64)</f>
        <v>1.7234522899229523</v>
      </c>
      <c r="O64">
        <f>LOG(L64)</f>
        <v>2.9822898694147546</v>
      </c>
      <c r="Q64">
        <f>K64</f>
        <v>52.899588037500003</v>
      </c>
      <c r="R64">
        <f>K64/L64</f>
        <v>5.510137298704483E-2</v>
      </c>
    </row>
    <row r="65" spans="1:18" x14ac:dyDescent="0.2">
      <c r="A65" t="s">
        <v>27</v>
      </c>
      <c r="B65" s="4" t="s">
        <v>30</v>
      </c>
      <c r="C65">
        <v>3.1250000000000002E-3</v>
      </c>
      <c r="D65">
        <v>0</v>
      </c>
      <c r="E65">
        <v>31.25</v>
      </c>
      <c r="F65">
        <v>0</v>
      </c>
      <c r="G65">
        <v>3.1250000000000002E-3</v>
      </c>
      <c r="H65">
        <f t="shared" si="15"/>
        <v>3125</v>
      </c>
      <c r="I65">
        <f t="shared" si="16"/>
        <v>100</v>
      </c>
    </row>
    <row r="66" spans="1:18" x14ac:dyDescent="0.2">
      <c r="A66" t="s">
        <v>27</v>
      </c>
      <c r="B66" s="4" t="s">
        <v>30</v>
      </c>
      <c r="C66">
        <v>1.5625000000000001E-3</v>
      </c>
      <c r="D66">
        <v>0</v>
      </c>
      <c r="E66">
        <v>15.625</v>
      </c>
      <c r="F66">
        <v>0</v>
      </c>
      <c r="G66">
        <v>1.5625000000000001E-3</v>
      </c>
      <c r="H66">
        <f t="shared" si="15"/>
        <v>1562.5</v>
      </c>
      <c r="I66">
        <f t="shared" si="16"/>
        <v>100</v>
      </c>
    </row>
    <row r="67" spans="1:18" x14ac:dyDescent="0.2">
      <c r="A67" t="s">
        <v>27</v>
      </c>
      <c r="B67" s="4" t="s">
        <v>30</v>
      </c>
      <c r="C67">
        <v>0</v>
      </c>
      <c r="D67">
        <v>0</v>
      </c>
      <c r="E67">
        <v>0</v>
      </c>
      <c r="F67">
        <v>0</v>
      </c>
      <c r="G67">
        <v>0</v>
      </c>
      <c r="H67">
        <f t="shared" si="15"/>
        <v>0</v>
      </c>
      <c r="I67" t="e">
        <f t="shared" si="16"/>
        <v>#DIV/0!</v>
      </c>
    </row>
    <row r="69" spans="1:18" x14ac:dyDescent="0.2">
      <c r="A69" t="s">
        <v>31</v>
      </c>
      <c r="B69" s="4" t="s">
        <v>32</v>
      </c>
      <c r="C69">
        <v>2.5000000000000001E-2</v>
      </c>
      <c r="D69">
        <v>1.950315813375E-2</v>
      </c>
      <c r="E69">
        <v>250</v>
      </c>
      <c r="F69">
        <v>195.0315813375</v>
      </c>
      <c r="G69">
        <v>5.4968418662500003E-3</v>
      </c>
      <c r="H69">
        <f t="shared" ref="H69:H80" si="18">1000*G69*1000</f>
        <v>5496.8418662500007</v>
      </c>
      <c r="I69">
        <f t="shared" ref="I69:I80" si="19">((E69-F69)/E69)*100</f>
        <v>21.987367464999998</v>
      </c>
      <c r="K69">
        <f t="shared" ref="K69:K75" si="20">F69</f>
        <v>195.0315813375</v>
      </c>
      <c r="L69">
        <f t="shared" ref="L69:L75" si="21">H69</f>
        <v>5496.8418662500007</v>
      </c>
      <c r="N69">
        <f t="shared" ref="N69:O73" si="22">LOG(K69)</f>
        <v>2.2901049420808168</v>
      </c>
      <c r="O69">
        <f t="shared" si="22"/>
        <v>3.7401132433141266</v>
      </c>
      <c r="Q69">
        <f>K69</f>
        <v>195.0315813375</v>
      </c>
      <c r="R69">
        <f>K69/L69</f>
        <v>3.548066072902193E-2</v>
      </c>
    </row>
    <row r="70" spans="1:18" x14ac:dyDescent="0.2">
      <c r="A70" t="s">
        <v>31</v>
      </c>
      <c r="B70" s="4" t="s">
        <v>32</v>
      </c>
      <c r="C70">
        <v>1.2500000000000001E-2</v>
      </c>
      <c r="D70">
        <v>1.095240330375E-2</v>
      </c>
      <c r="E70">
        <v>125</v>
      </c>
      <c r="F70">
        <v>109.5240330375</v>
      </c>
      <c r="G70">
        <v>1.54759669625E-3</v>
      </c>
      <c r="H70">
        <f t="shared" si="18"/>
        <v>1547.5966962500002</v>
      </c>
      <c r="I70">
        <f t="shared" si="19"/>
        <v>12.380773569999997</v>
      </c>
      <c r="K70">
        <f t="shared" si="20"/>
        <v>109.5240330375</v>
      </c>
      <c r="L70">
        <f t="shared" si="21"/>
        <v>1547.5966962500002</v>
      </c>
      <c r="N70">
        <f t="shared" si="22"/>
        <v>2.0395094275810348</v>
      </c>
      <c r="O70">
        <f t="shared" si="22"/>
        <v>3.1896577939350137</v>
      </c>
      <c r="Q70">
        <f>K70</f>
        <v>109.5240330375</v>
      </c>
      <c r="R70">
        <f>K70/L70</f>
        <v>7.0770397289480508E-2</v>
      </c>
    </row>
    <row r="71" spans="1:18" x14ac:dyDescent="0.2">
      <c r="A71" t="s">
        <v>31</v>
      </c>
      <c r="B71" s="4" t="s">
        <v>32</v>
      </c>
      <c r="C71">
        <v>6.2500000000000003E-3</v>
      </c>
      <c r="D71">
        <v>4.0895361599999997E-3</v>
      </c>
      <c r="E71">
        <v>62.5</v>
      </c>
      <c r="F71">
        <v>40.895361600000001</v>
      </c>
      <c r="G71">
        <v>2.1604638400000002E-3</v>
      </c>
      <c r="H71">
        <f t="shared" si="18"/>
        <v>2160.4638400000003</v>
      </c>
      <c r="I71">
        <f t="shared" si="19"/>
        <v>34.567421439999997</v>
      </c>
      <c r="K71">
        <f t="shared" si="20"/>
        <v>40.895361600000001</v>
      </c>
      <c r="L71">
        <f t="shared" si="21"/>
        <v>2160.4638400000003</v>
      </c>
      <c r="N71">
        <f t="shared" si="22"/>
        <v>1.6116740526097835</v>
      </c>
      <c r="O71">
        <f t="shared" si="22"/>
        <v>3.3345470018576697</v>
      </c>
      <c r="Q71">
        <f>K71</f>
        <v>40.895361600000001</v>
      </c>
      <c r="R71">
        <f>K71/L71</f>
        <v>1.8928972956103719E-2</v>
      </c>
    </row>
    <row r="72" spans="1:18" x14ac:dyDescent="0.2">
      <c r="A72" t="s">
        <v>31</v>
      </c>
      <c r="B72" s="4" t="s">
        <v>32</v>
      </c>
      <c r="C72">
        <v>3.1250000000000002E-3</v>
      </c>
      <c r="D72">
        <v>1.5855952037499999E-3</v>
      </c>
      <c r="E72">
        <v>31.25</v>
      </c>
      <c r="F72">
        <v>15.8559520375</v>
      </c>
      <c r="G72">
        <v>1.53940479625E-3</v>
      </c>
      <c r="H72">
        <f t="shared" si="18"/>
        <v>1539.4047962499999</v>
      </c>
      <c r="I72">
        <f t="shared" si="19"/>
        <v>49.260953480000005</v>
      </c>
      <c r="K72">
        <f t="shared" si="20"/>
        <v>15.8559520375</v>
      </c>
      <c r="L72">
        <f t="shared" si="21"/>
        <v>1539.4047962499999</v>
      </c>
      <c r="N72">
        <f t="shared" si="22"/>
        <v>1.2001923234504464</v>
      </c>
      <c r="O72">
        <f t="shared" si="22"/>
        <v>3.1873528353361436</v>
      </c>
      <c r="Q72">
        <f>K72</f>
        <v>15.8559520375</v>
      </c>
      <c r="R72">
        <f>K72/L72</f>
        <v>1.0300053680568751E-2</v>
      </c>
    </row>
    <row r="73" spans="1:18" x14ac:dyDescent="0.2">
      <c r="A73" t="s">
        <v>31</v>
      </c>
      <c r="B73" s="4" t="s">
        <v>32</v>
      </c>
      <c r="C73">
        <v>1.5625000000000001E-3</v>
      </c>
      <c r="D73">
        <v>5.5169165999999995E-4</v>
      </c>
      <c r="E73">
        <v>15.625</v>
      </c>
      <c r="F73">
        <v>5.5169166000000001</v>
      </c>
      <c r="G73">
        <v>1.0108083399999999E-3</v>
      </c>
      <c r="H73">
        <f t="shared" si="18"/>
        <v>1010.8083399999998</v>
      </c>
      <c r="I73">
        <f t="shared" si="19"/>
        <v>64.691733760000005</v>
      </c>
      <c r="K73">
        <f t="shared" si="20"/>
        <v>5.5169166000000001</v>
      </c>
      <c r="L73">
        <f t="shared" si="21"/>
        <v>1010.8083399999998</v>
      </c>
      <c r="N73">
        <f t="shared" si="22"/>
        <v>0.74169641871692749</v>
      </c>
      <c r="O73">
        <f t="shared" si="22"/>
        <v>3.004668816549259</v>
      </c>
      <c r="Q73">
        <f>K73</f>
        <v>5.5169166000000001</v>
      </c>
      <c r="R73">
        <f>K73/L73</f>
        <v>5.4579254856563621E-3</v>
      </c>
    </row>
    <row r="74" spans="1:18" x14ac:dyDescent="0.2">
      <c r="A74" t="s">
        <v>31</v>
      </c>
      <c r="B74" s="4" t="s">
        <v>32</v>
      </c>
      <c r="C74">
        <v>0</v>
      </c>
      <c r="D74">
        <v>0</v>
      </c>
      <c r="E74">
        <v>0</v>
      </c>
      <c r="F74">
        <v>0</v>
      </c>
      <c r="G74">
        <v>0</v>
      </c>
      <c r="H74">
        <f t="shared" si="18"/>
        <v>0</v>
      </c>
      <c r="I74" t="e">
        <f t="shared" si="19"/>
        <v>#DIV/0!</v>
      </c>
      <c r="K74">
        <f t="shared" si="20"/>
        <v>0</v>
      </c>
      <c r="L74">
        <f t="shared" si="21"/>
        <v>0</v>
      </c>
    </row>
    <row r="75" spans="1:18" x14ac:dyDescent="0.2">
      <c r="A75" t="s">
        <v>31</v>
      </c>
      <c r="B75" s="4" t="s">
        <v>34</v>
      </c>
      <c r="C75">
        <v>2.5000000000000001E-2</v>
      </c>
      <c r="D75">
        <v>2.2081613103750002E-2</v>
      </c>
      <c r="E75">
        <v>250</v>
      </c>
      <c r="F75">
        <v>220.81613103750001</v>
      </c>
      <c r="G75">
        <v>2.9183868962499998E-3</v>
      </c>
      <c r="H75">
        <f t="shared" si="18"/>
        <v>2918.3868962500001</v>
      </c>
      <c r="I75">
        <f t="shared" si="19"/>
        <v>11.673547584999994</v>
      </c>
      <c r="K75">
        <f t="shared" si="20"/>
        <v>220.81613103750001</v>
      </c>
      <c r="L75">
        <f t="shared" si="21"/>
        <v>2918.3868962500001</v>
      </c>
      <c r="N75">
        <f>LOG(K75)</f>
        <v>2.3440307962522722</v>
      </c>
      <c r="O75">
        <f>LOG(L75)</f>
        <v>3.4651428666417798</v>
      </c>
      <c r="Q75">
        <f>K75</f>
        <v>220.81613103750001</v>
      </c>
      <c r="R75">
        <f>K75/L75</f>
        <v>7.5663761827206369E-2</v>
      </c>
    </row>
    <row r="76" spans="1:18" x14ac:dyDescent="0.2">
      <c r="A76" t="s">
        <v>31</v>
      </c>
      <c r="B76" s="4" t="s">
        <v>34</v>
      </c>
      <c r="C76">
        <v>1.2500000000000001E-2</v>
      </c>
      <c r="D76">
        <v>0</v>
      </c>
      <c r="E76">
        <v>125</v>
      </c>
      <c r="F76">
        <v>0</v>
      </c>
      <c r="G76">
        <v>1.2500000000000001E-2</v>
      </c>
      <c r="H76">
        <f t="shared" si="18"/>
        <v>12500</v>
      </c>
      <c r="I76">
        <f t="shared" si="19"/>
        <v>100</v>
      </c>
    </row>
    <row r="77" spans="1:18" x14ac:dyDescent="0.2">
      <c r="A77" t="s">
        <v>31</v>
      </c>
      <c r="B77" s="4" t="s">
        <v>34</v>
      </c>
      <c r="C77">
        <v>6.2500000000000003E-3</v>
      </c>
      <c r="D77">
        <v>0</v>
      </c>
      <c r="E77">
        <v>62.5</v>
      </c>
      <c r="F77">
        <v>0</v>
      </c>
      <c r="G77">
        <v>6.2500000000000003E-3</v>
      </c>
      <c r="H77">
        <f t="shared" si="18"/>
        <v>6250</v>
      </c>
      <c r="I77">
        <f t="shared" si="19"/>
        <v>100</v>
      </c>
    </row>
    <row r="78" spans="1:18" x14ac:dyDescent="0.2">
      <c r="A78" t="s">
        <v>31</v>
      </c>
      <c r="B78" s="4" t="s">
        <v>34</v>
      </c>
      <c r="C78">
        <v>3.1250000000000002E-3</v>
      </c>
      <c r="D78">
        <v>2.0310608437499999E-3</v>
      </c>
      <c r="E78">
        <v>31.25</v>
      </c>
      <c r="F78">
        <v>20.310608437500001</v>
      </c>
      <c r="G78">
        <v>1.0939391562500001E-3</v>
      </c>
      <c r="H78">
        <f t="shared" si="18"/>
        <v>1093.93915625</v>
      </c>
      <c r="I78">
        <f t="shared" si="19"/>
        <v>35.006053000000001</v>
      </c>
      <c r="K78">
        <f>F78</f>
        <v>20.310608437500001</v>
      </c>
      <c r="L78">
        <f>H78</f>
        <v>1093.93915625</v>
      </c>
      <c r="N78">
        <f>LOG(K78)</f>
        <v>1.3077229336013063</v>
      </c>
      <c r="O78">
        <f>LOG(L78)</f>
        <v>3.0389931676649531</v>
      </c>
      <c r="Q78">
        <f>K78</f>
        <v>20.310608437500001</v>
      </c>
      <c r="R78">
        <f>K78/L78</f>
        <v>1.8566488201340495E-2</v>
      </c>
    </row>
    <row r="79" spans="1:18" x14ac:dyDescent="0.2">
      <c r="A79" t="s">
        <v>31</v>
      </c>
      <c r="B79" s="4" t="s">
        <v>34</v>
      </c>
      <c r="C79">
        <v>1.5625000000000001E-3</v>
      </c>
      <c r="D79">
        <v>7.9445583375000004E-4</v>
      </c>
      <c r="E79">
        <v>15.625</v>
      </c>
      <c r="F79">
        <v>7.9445583375000002</v>
      </c>
      <c r="G79">
        <v>7.6804416625000005E-4</v>
      </c>
      <c r="H79">
        <f t="shared" si="18"/>
        <v>768.0441662500001</v>
      </c>
      <c r="I79">
        <f t="shared" si="19"/>
        <v>49.154826639999996</v>
      </c>
      <c r="K79">
        <f>F79</f>
        <v>7.9445583375000002</v>
      </c>
      <c r="L79">
        <f>H79</f>
        <v>768.0441662500001</v>
      </c>
      <c r="N79">
        <f>LOG(K79)</f>
        <v>0.90006975844481896</v>
      </c>
      <c r="O79">
        <f>LOG(L79)</f>
        <v>2.8853861947804003</v>
      </c>
      <c r="Q79">
        <f>K79</f>
        <v>7.9445583375000002</v>
      </c>
      <c r="R79">
        <f>K79/L79</f>
        <v>1.0343882144551083E-2</v>
      </c>
    </row>
    <row r="80" spans="1:18" x14ac:dyDescent="0.2">
      <c r="A80" t="s">
        <v>31</v>
      </c>
      <c r="B80" s="4" t="s">
        <v>34</v>
      </c>
      <c r="C80">
        <v>0</v>
      </c>
      <c r="D80">
        <v>0</v>
      </c>
      <c r="E80">
        <v>0</v>
      </c>
      <c r="F80">
        <v>0</v>
      </c>
      <c r="G80">
        <v>0</v>
      </c>
      <c r="H80">
        <f t="shared" si="18"/>
        <v>0</v>
      </c>
      <c r="I80" t="e">
        <f t="shared" si="19"/>
        <v>#DIV/0!</v>
      </c>
      <c r="K80">
        <f>F80</f>
        <v>0</v>
      </c>
      <c r="L80">
        <f>H80</f>
        <v>0</v>
      </c>
    </row>
    <row r="82" spans="1:18" x14ac:dyDescent="0.2">
      <c r="A82" t="s">
        <v>35</v>
      </c>
      <c r="B82" s="4" t="s">
        <v>36</v>
      </c>
      <c r="C82">
        <v>2.5000000000000001E-2</v>
      </c>
      <c r="D82">
        <v>2.4077881334699999E-2</v>
      </c>
      <c r="E82">
        <v>250</v>
      </c>
      <c r="F82">
        <v>240.77881334700001</v>
      </c>
      <c r="G82">
        <v>9.2211866529999498E-4</v>
      </c>
      <c r="H82">
        <f t="shared" ref="H82:H93" si="23">1000*G82*1000</f>
        <v>922.11866529999497</v>
      </c>
      <c r="I82">
        <f t="shared" ref="I82:I93" si="24">((E82-F82)/E82)*100</f>
        <v>3.6884746611999959</v>
      </c>
      <c r="K82">
        <f>F82</f>
        <v>240.77881334700001</v>
      </c>
      <c r="L82">
        <f>H82</f>
        <v>922.11866529999497</v>
      </c>
      <c r="N82">
        <f>LOG(K82)</f>
        <v>2.3816182697481834</v>
      </c>
      <c r="O82">
        <f>LOG(L82)</f>
        <v>2.9647868129937978</v>
      </c>
      <c r="Q82">
        <f>K82</f>
        <v>240.77881334700001</v>
      </c>
      <c r="R82">
        <f>K82/L82</f>
        <v>0.26111478100127916</v>
      </c>
    </row>
    <row r="83" spans="1:18" x14ac:dyDescent="0.2">
      <c r="A83" t="s">
        <v>35</v>
      </c>
      <c r="B83" s="4" t="s">
        <v>36</v>
      </c>
      <c r="C83">
        <v>1.2500000000000001E-2</v>
      </c>
      <c r="D83">
        <v>0</v>
      </c>
      <c r="E83">
        <v>125</v>
      </c>
      <c r="F83">
        <v>0</v>
      </c>
      <c r="G83">
        <v>1.2500000000000001E-2</v>
      </c>
      <c r="H83">
        <f t="shared" si="23"/>
        <v>12500</v>
      </c>
      <c r="I83">
        <f t="shared" si="24"/>
        <v>100</v>
      </c>
    </row>
    <row r="84" spans="1:18" x14ac:dyDescent="0.2">
      <c r="A84" t="s">
        <v>35</v>
      </c>
      <c r="B84" s="4" t="s">
        <v>36</v>
      </c>
      <c r="C84">
        <v>6.2500000000000003E-3</v>
      </c>
      <c r="D84">
        <v>0</v>
      </c>
      <c r="E84">
        <v>62.5</v>
      </c>
      <c r="F84">
        <v>0</v>
      </c>
      <c r="G84">
        <v>6.2500000000000003E-3</v>
      </c>
      <c r="H84">
        <f t="shared" si="23"/>
        <v>6250</v>
      </c>
      <c r="I84">
        <f t="shared" si="24"/>
        <v>100</v>
      </c>
    </row>
    <row r="85" spans="1:18" x14ac:dyDescent="0.2">
      <c r="A85" t="s">
        <v>35</v>
      </c>
      <c r="B85" s="4" t="s">
        <v>36</v>
      </c>
      <c r="C85">
        <v>3.1250000000000002E-3</v>
      </c>
      <c r="D85">
        <v>2.8947464331999999E-3</v>
      </c>
      <c r="E85">
        <v>31.25</v>
      </c>
      <c r="F85">
        <v>28.947464331999999</v>
      </c>
      <c r="G85">
        <v>2.3025356680000001E-4</v>
      </c>
      <c r="H85">
        <f t="shared" si="23"/>
        <v>230.25356680000002</v>
      </c>
      <c r="I85">
        <f t="shared" si="24"/>
        <v>7.3681141376000028</v>
      </c>
      <c r="K85">
        <f>F85</f>
        <v>28.947464331999999</v>
      </c>
      <c r="L85">
        <f>H85</f>
        <v>230.25356680000002</v>
      </c>
      <c r="N85">
        <f>LOG(K85)</f>
        <v>1.4616105274814106</v>
      </c>
      <c r="O85">
        <f>LOG(L85)</f>
        <v>2.3622063664674102</v>
      </c>
      <c r="Q85">
        <f>K85</f>
        <v>28.947464331999999</v>
      </c>
      <c r="R85">
        <f>K85/L85</f>
        <v>0.1257199388235492</v>
      </c>
    </row>
    <row r="86" spans="1:18" x14ac:dyDescent="0.2">
      <c r="A86" t="s">
        <v>35</v>
      </c>
      <c r="B86" s="4" t="s">
        <v>36</v>
      </c>
      <c r="C86">
        <v>1.5625000000000001E-3</v>
      </c>
      <c r="D86">
        <v>0</v>
      </c>
      <c r="E86">
        <v>15.625</v>
      </c>
      <c r="F86">
        <v>0</v>
      </c>
      <c r="G86">
        <v>1.5625000000000001E-3</v>
      </c>
      <c r="H86">
        <f t="shared" si="23"/>
        <v>1562.5</v>
      </c>
      <c r="I86">
        <f t="shared" si="24"/>
        <v>100</v>
      </c>
    </row>
    <row r="87" spans="1:18" x14ac:dyDescent="0.2">
      <c r="A87" t="s">
        <v>35</v>
      </c>
      <c r="B87" s="4" t="s">
        <v>36</v>
      </c>
      <c r="C87">
        <v>0</v>
      </c>
      <c r="D87">
        <v>0</v>
      </c>
      <c r="E87">
        <v>0</v>
      </c>
      <c r="F87">
        <v>0</v>
      </c>
      <c r="G87">
        <v>0</v>
      </c>
      <c r="H87">
        <f t="shared" si="23"/>
        <v>0</v>
      </c>
      <c r="I87" t="e">
        <f t="shared" si="24"/>
        <v>#DIV/0!</v>
      </c>
      <c r="K87">
        <f>F87</f>
        <v>0</v>
      </c>
      <c r="L87">
        <f>H87</f>
        <v>0</v>
      </c>
    </row>
    <row r="88" spans="1:18" x14ac:dyDescent="0.2">
      <c r="A88" t="s">
        <v>35</v>
      </c>
      <c r="B88" s="4" t="s">
        <v>38</v>
      </c>
      <c r="C88">
        <v>2.5000000000000001E-2</v>
      </c>
      <c r="D88">
        <v>2.46606219547E-2</v>
      </c>
      <c r="E88">
        <v>250</v>
      </c>
      <c r="F88">
        <v>246.60621954699999</v>
      </c>
      <c r="G88">
        <v>3.3937804530000099E-4</v>
      </c>
      <c r="H88">
        <f t="shared" si="23"/>
        <v>339.37804530000096</v>
      </c>
      <c r="I88">
        <f t="shared" si="24"/>
        <v>1.3575121812000019</v>
      </c>
      <c r="K88">
        <f>F88</f>
        <v>246.60621954699999</v>
      </c>
      <c r="L88">
        <f>H88</f>
        <v>339.37804530000096</v>
      </c>
      <c r="N88">
        <f>LOG(K88)</f>
        <v>2.3920040255479527</v>
      </c>
      <c r="O88">
        <f>LOG(L88)</f>
        <v>2.5306837439525975</v>
      </c>
      <c r="Q88">
        <f>K88</f>
        <v>246.60621954699999</v>
      </c>
      <c r="R88">
        <f>K88/L88</f>
        <v>0.72664164038368129</v>
      </c>
    </row>
    <row r="89" spans="1:18" x14ac:dyDescent="0.2">
      <c r="A89" t="s">
        <v>35</v>
      </c>
      <c r="B89" s="4" t="s">
        <v>38</v>
      </c>
      <c r="C89">
        <v>1.2500000000000001E-2</v>
      </c>
      <c r="D89">
        <v>0</v>
      </c>
      <c r="E89">
        <v>125</v>
      </c>
      <c r="F89">
        <v>0</v>
      </c>
      <c r="G89">
        <v>1.2500000000000001E-2</v>
      </c>
      <c r="H89">
        <f t="shared" si="23"/>
        <v>12500</v>
      </c>
      <c r="I89">
        <f t="shared" si="24"/>
        <v>100</v>
      </c>
    </row>
    <row r="90" spans="1:18" x14ac:dyDescent="0.2">
      <c r="A90" t="s">
        <v>35</v>
      </c>
      <c r="B90" s="4" t="s">
        <v>38</v>
      </c>
      <c r="C90">
        <v>6.2500000000000003E-3</v>
      </c>
      <c r="D90">
        <v>0</v>
      </c>
      <c r="E90">
        <v>62.5</v>
      </c>
      <c r="F90">
        <v>0</v>
      </c>
      <c r="G90">
        <v>6.2500000000000003E-3</v>
      </c>
      <c r="H90">
        <f t="shared" si="23"/>
        <v>6250</v>
      </c>
      <c r="I90">
        <f t="shared" si="24"/>
        <v>100</v>
      </c>
    </row>
    <row r="91" spans="1:18" x14ac:dyDescent="0.2">
      <c r="A91" t="s">
        <v>35</v>
      </c>
      <c r="B91" s="4" t="s">
        <v>38</v>
      </c>
      <c r="C91">
        <v>3.1250000000000002E-3</v>
      </c>
      <c r="D91">
        <v>0</v>
      </c>
      <c r="E91">
        <v>31.25</v>
      </c>
      <c r="F91">
        <v>0</v>
      </c>
      <c r="G91">
        <v>3.1250000000000002E-3</v>
      </c>
      <c r="H91">
        <f t="shared" si="23"/>
        <v>3125</v>
      </c>
      <c r="I91">
        <f t="shared" si="24"/>
        <v>100</v>
      </c>
    </row>
    <row r="92" spans="1:18" x14ac:dyDescent="0.2">
      <c r="A92" t="s">
        <v>35</v>
      </c>
      <c r="B92" s="4" t="s">
        <v>38</v>
      </c>
      <c r="C92">
        <v>1.5625000000000001E-3</v>
      </c>
      <c r="D92">
        <v>1.3119503152000001E-3</v>
      </c>
      <c r="E92">
        <v>15.625</v>
      </c>
      <c r="F92">
        <v>13.119503152</v>
      </c>
      <c r="G92">
        <v>2.5054968479999999E-4</v>
      </c>
      <c r="H92">
        <f t="shared" si="23"/>
        <v>250.54968479999999</v>
      </c>
      <c r="I92">
        <f t="shared" si="24"/>
        <v>16.0351798272</v>
      </c>
      <c r="K92">
        <f>F92</f>
        <v>13.119503152</v>
      </c>
      <c r="L92">
        <f>H92</f>
        <v>250.54968479999999</v>
      </c>
      <c r="N92">
        <f>LOG(K92)</f>
        <v>1.117917388208044</v>
      </c>
      <c r="O92">
        <f>LOG(L92)</f>
        <v>2.3988938607216532</v>
      </c>
      <c r="Q92">
        <f>K92</f>
        <v>13.119503152</v>
      </c>
      <c r="R92">
        <f>K92/L92</f>
        <v>5.2362880290480418E-2</v>
      </c>
    </row>
    <row r="93" spans="1:18" x14ac:dyDescent="0.2">
      <c r="A93" t="s">
        <v>35</v>
      </c>
      <c r="B93" s="4" t="s">
        <v>38</v>
      </c>
      <c r="C93">
        <v>0</v>
      </c>
      <c r="D93">
        <v>0</v>
      </c>
      <c r="E93">
        <v>0</v>
      </c>
      <c r="F93">
        <v>0</v>
      </c>
      <c r="G93">
        <v>0</v>
      </c>
      <c r="H93">
        <f t="shared" si="23"/>
        <v>0</v>
      </c>
      <c r="I93" t="e">
        <f t="shared" si="24"/>
        <v>#DIV/0!</v>
      </c>
      <c r="K93">
        <f>F93</f>
        <v>0</v>
      </c>
      <c r="L93">
        <f>H93</f>
        <v>0</v>
      </c>
    </row>
    <row r="94" spans="1:18" x14ac:dyDescent="0.2">
      <c r="B94" s="4"/>
    </row>
    <row r="95" spans="1:18" x14ac:dyDescent="0.2">
      <c r="A95" t="s">
        <v>39</v>
      </c>
      <c r="B95" s="4" t="s">
        <v>40</v>
      </c>
      <c r="C95">
        <v>2.5000000000000001E-2</v>
      </c>
      <c r="D95">
        <v>2.0838615866800001E-2</v>
      </c>
      <c r="E95">
        <v>250</v>
      </c>
      <c r="F95">
        <v>208.38615866800001</v>
      </c>
      <c r="G95">
        <v>4.1613841332000003E-3</v>
      </c>
      <c r="H95">
        <f t="shared" ref="H95:H106" si="25">1000*G95*1000</f>
        <v>4161.3841332000002</v>
      </c>
      <c r="I95">
        <f t="shared" ref="I95:I106" si="26">((E95-F95)/E95)*100</f>
        <v>16.645536532799998</v>
      </c>
      <c r="K95">
        <f>F95</f>
        <v>208.38615866800001</v>
      </c>
      <c r="L95">
        <f>H95</f>
        <v>4161.3841332000002</v>
      </c>
      <c r="N95">
        <f>LOG(K95)</f>
        <v>2.3188688690721007</v>
      </c>
      <c r="O95">
        <f>LOG(L95)</f>
        <v>3.6192378069318623</v>
      </c>
      <c r="Q95">
        <f>K95</f>
        <v>208.38615866800001</v>
      </c>
      <c r="R95">
        <f>K95/L95</f>
        <v>5.0076165044575273E-2</v>
      </c>
    </row>
    <row r="96" spans="1:18" x14ac:dyDescent="0.2">
      <c r="A96" t="s">
        <v>39</v>
      </c>
      <c r="B96" s="4" t="s">
        <v>40</v>
      </c>
      <c r="C96">
        <v>1.2500000000000001E-2</v>
      </c>
      <c r="D96">
        <v>0</v>
      </c>
      <c r="E96">
        <v>125</v>
      </c>
      <c r="F96">
        <v>0</v>
      </c>
      <c r="G96">
        <v>1.2500000000000001E-2</v>
      </c>
      <c r="H96">
        <f t="shared" si="25"/>
        <v>12500</v>
      </c>
      <c r="I96">
        <f t="shared" si="26"/>
        <v>100</v>
      </c>
    </row>
    <row r="97" spans="1:18" x14ac:dyDescent="0.2">
      <c r="A97" t="s">
        <v>39</v>
      </c>
      <c r="B97" s="4" t="s">
        <v>40</v>
      </c>
      <c r="C97">
        <v>6.2500000000000003E-3</v>
      </c>
      <c r="D97">
        <v>0</v>
      </c>
      <c r="E97">
        <v>62.5</v>
      </c>
      <c r="F97">
        <v>0</v>
      </c>
      <c r="G97">
        <v>6.2500000000000003E-3</v>
      </c>
      <c r="H97">
        <f t="shared" si="25"/>
        <v>6250</v>
      </c>
      <c r="I97">
        <f t="shared" si="26"/>
        <v>100</v>
      </c>
    </row>
    <row r="98" spans="1:18" x14ac:dyDescent="0.2">
      <c r="A98" t="s">
        <v>39</v>
      </c>
      <c r="B98" s="4" t="s">
        <v>40</v>
      </c>
      <c r="C98">
        <v>3.1250000000000002E-3</v>
      </c>
      <c r="D98">
        <v>0</v>
      </c>
      <c r="E98">
        <v>31.25</v>
      </c>
      <c r="F98">
        <v>0</v>
      </c>
      <c r="G98">
        <v>3.1250000000000002E-3</v>
      </c>
      <c r="H98">
        <f t="shared" si="25"/>
        <v>3125</v>
      </c>
      <c r="I98">
        <f t="shared" si="26"/>
        <v>100</v>
      </c>
    </row>
    <row r="99" spans="1:18" x14ac:dyDescent="0.2">
      <c r="A99" t="s">
        <v>39</v>
      </c>
      <c r="B99" s="4" t="s">
        <v>40</v>
      </c>
      <c r="C99">
        <v>1.5625000000000001E-3</v>
      </c>
      <c r="D99">
        <v>0</v>
      </c>
      <c r="E99">
        <v>15.625</v>
      </c>
      <c r="F99">
        <v>0</v>
      </c>
      <c r="G99">
        <v>1.5625000000000001E-3</v>
      </c>
      <c r="H99">
        <f t="shared" si="25"/>
        <v>1562.5</v>
      </c>
      <c r="I99">
        <f t="shared" si="26"/>
        <v>100</v>
      </c>
    </row>
    <row r="100" spans="1:18" x14ac:dyDescent="0.2">
      <c r="A100" t="s">
        <v>39</v>
      </c>
      <c r="B100" s="4" t="s">
        <v>40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f t="shared" si="25"/>
        <v>0</v>
      </c>
      <c r="I100" t="e">
        <f t="shared" si="26"/>
        <v>#DIV/0!</v>
      </c>
      <c r="K100">
        <f>F100</f>
        <v>0</v>
      </c>
      <c r="L100">
        <f>H100</f>
        <v>0</v>
      </c>
    </row>
    <row r="101" spans="1:18" x14ac:dyDescent="0.2">
      <c r="A101" t="s">
        <v>39</v>
      </c>
      <c r="B101" s="4" t="s">
        <v>42</v>
      </c>
      <c r="C101">
        <v>2.5000000000000001E-2</v>
      </c>
      <c r="D101">
        <v>2.3263019235675E-2</v>
      </c>
      <c r="E101">
        <v>250</v>
      </c>
      <c r="F101">
        <v>232.63019235675</v>
      </c>
      <c r="G101">
        <v>1.73698076432499E-3</v>
      </c>
      <c r="H101">
        <f t="shared" si="25"/>
        <v>1736.9807643249899</v>
      </c>
      <c r="I101">
        <f t="shared" si="26"/>
        <v>6.9479230572999997</v>
      </c>
      <c r="K101">
        <f>F101</f>
        <v>232.63019235675</v>
      </c>
      <c r="L101">
        <f>H101</f>
        <v>1736.9807643249899</v>
      </c>
      <c r="N101">
        <f>LOG(K101)</f>
        <v>2.3666660797947858</v>
      </c>
      <c r="O101">
        <f>LOG(L101)</f>
        <v>3.2397950090091201</v>
      </c>
      <c r="Q101">
        <f>K101</f>
        <v>232.63019235675</v>
      </c>
      <c r="R101">
        <f>K101/L101</f>
        <v>0.13392790359837559</v>
      </c>
    </row>
    <row r="102" spans="1:18" x14ac:dyDescent="0.2">
      <c r="A102" t="s">
        <v>39</v>
      </c>
      <c r="B102" s="4" t="s">
        <v>42</v>
      </c>
      <c r="C102">
        <v>1.2500000000000001E-2</v>
      </c>
      <c r="D102">
        <v>0</v>
      </c>
      <c r="E102">
        <v>125</v>
      </c>
      <c r="F102">
        <v>0</v>
      </c>
      <c r="G102">
        <v>1.2500000000000001E-2</v>
      </c>
      <c r="H102">
        <f t="shared" si="25"/>
        <v>12500</v>
      </c>
      <c r="I102">
        <f t="shared" si="26"/>
        <v>100</v>
      </c>
    </row>
    <row r="103" spans="1:18" x14ac:dyDescent="0.2">
      <c r="A103" t="s">
        <v>39</v>
      </c>
      <c r="B103" s="4" t="s">
        <v>42</v>
      </c>
      <c r="C103">
        <v>6.2500000000000003E-3</v>
      </c>
      <c r="D103">
        <v>0</v>
      </c>
      <c r="E103">
        <v>62.5</v>
      </c>
      <c r="F103">
        <v>0</v>
      </c>
      <c r="G103">
        <v>6.2500000000000003E-3</v>
      </c>
      <c r="H103">
        <f t="shared" si="25"/>
        <v>6250</v>
      </c>
      <c r="I103">
        <f t="shared" si="26"/>
        <v>100</v>
      </c>
    </row>
    <row r="104" spans="1:18" x14ac:dyDescent="0.2">
      <c r="A104" t="s">
        <v>39</v>
      </c>
      <c r="B104" s="4" t="s">
        <v>42</v>
      </c>
      <c r="C104">
        <v>3.1250000000000002E-3</v>
      </c>
      <c r="D104">
        <v>0</v>
      </c>
      <c r="E104">
        <v>31.25</v>
      </c>
      <c r="F104">
        <v>0</v>
      </c>
      <c r="G104">
        <v>3.1250000000000002E-3</v>
      </c>
      <c r="H104">
        <f t="shared" si="25"/>
        <v>3125</v>
      </c>
      <c r="I104">
        <f t="shared" si="26"/>
        <v>100</v>
      </c>
    </row>
    <row r="105" spans="1:18" x14ac:dyDescent="0.2">
      <c r="A105" t="s">
        <v>39</v>
      </c>
      <c r="B105" s="4" t="s">
        <v>42</v>
      </c>
      <c r="C105">
        <v>1.5625000000000001E-3</v>
      </c>
      <c r="D105">
        <v>0</v>
      </c>
      <c r="E105">
        <v>15.625</v>
      </c>
      <c r="F105">
        <v>0</v>
      </c>
      <c r="G105">
        <v>1.5625000000000001E-3</v>
      </c>
      <c r="H105">
        <f t="shared" si="25"/>
        <v>1562.5</v>
      </c>
      <c r="I105">
        <f t="shared" si="26"/>
        <v>100</v>
      </c>
    </row>
    <row r="106" spans="1:18" x14ac:dyDescent="0.2">
      <c r="A106" t="s">
        <v>39</v>
      </c>
      <c r="B106" s="4" t="s">
        <v>42</v>
      </c>
      <c r="C106">
        <v>0</v>
      </c>
      <c r="D106">
        <v>0</v>
      </c>
      <c r="E106">
        <v>0</v>
      </c>
      <c r="F106">
        <v>0</v>
      </c>
      <c r="G106">
        <v>0</v>
      </c>
      <c r="H106">
        <f t="shared" si="25"/>
        <v>0</v>
      </c>
      <c r="I106" t="e">
        <f t="shared" si="26"/>
        <v>#DIV/0!</v>
      </c>
      <c r="K106">
        <f>F106</f>
        <v>0</v>
      </c>
      <c r="L106">
        <f>H106</f>
        <v>0</v>
      </c>
    </row>
    <row r="108" spans="1:18" x14ac:dyDescent="0.2">
      <c r="A108" t="s">
        <v>43</v>
      </c>
      <c r="B108" s="4" t="s">
        <v>44</v>
      </c>
      <c r="C108">
        <v>2.5000000000000001E-2</v>
      </c>
      <c r="D108">
        <v>0</v>
      </c>
      <c r="E108">
        <v>250</v>
      </c>
      <c r="F108">
        <v>0</v>
      </c>
      <c r="G108">
        <v>2.5000000000000001E-2</v>
      </c>
      <c r="H108">
        <f t="shared" ref="H108:H119" si="27">1000*G108*1000</f>
        <v>25000</v>
      </c>
      <c r="I108">
        <f t="shared" ref="I108:I118" si="28">((E108-F108)/E108)*100</f>
        <v>100</v>
      </c>
    </row>
    <row r="109" spans="1:18" x14ac:dyDescent="0.2">
      <c r="A109" t="s">
        <v>43</v>
      </c>
      <c r="B109" s="4" t="s">
        <v>44</v>
      </c>
      <c r="C109">
        <v>1.2500000000000001E-2</v>
      </c>
      <c r="D109">
        <v>1.17923221296E-2</v>
      </c>
      <c r="E109">
        <v>125</v>
      </c>
      <c r="F109">
        <v>117.92322129599999</v>
      </c>
      <c r="G109">
        <v>7.0767787039999902E-4</v>
      </c>
      <c r="H109">
        <f t="shared" si="27"/>
        <v>707.67787039999894</v>
      </c>
      <c r="I109">
        <f t="shared" si="28"/>
        <v>5.6614229632000042</v>
      </c>
      <c r="K109">
        <f t="shared" ref="K109:K119" si="29">F109</f>
        <v>117.92322129599999</v>
      </c>
      <c r="L109">
        <f t="shared" ref="L109:L119" si="30">H109</f>
        <v>707.67787039999894</v>
      </c>
      <c r="N109">
        <f t="shared" ref="N109:O112" si="31">LOG(K109)</f>
        <v>2.0715993342528423</v>
      </c>
      <c r="O109">
        <f t="shared" si="31"/>
        <v>2.8498356151143249</v>
      </c>
      <c r="Q109">
        <f>K109</f>
        <v>117.92322129599999</v>
      </c>
      <c r="R109">
        <f>K109/L109</f>
        <v>0.1666340382091453</v>
      </c>
    </row>
    <row r="110" spans="1:18" x14ac:dyDescent="0.2">
      <c r="A110" t="s">
        <v>43</v>
      </c>
      <c r="B110" s="4" t="s">
        <v>44</v>
      </c>
      <c r="C110">
        <v>6.2500000000000003E-3</v>
      </c>
      <c r="D110">
        <v>5.1566671849E-3</v>
      </c>
      <c r="E110">
        <v>62.5</v>
      </c>
      <c r="F110">
        <v>51.566671849000002</v>
      </c>
      <c r="G110">
        <v>1.0933328150999999E-3</v>
      </c>
      <c r="H110">
        <f t="shared" si="27"/>
        <v>1093.3328150999998</v>
      </c>
      <c r="I110">
        <f t="shared" si="28"/>
        <v>17.493325041599999</v>
      </c>
      <c r="K110">
        <f t="shared" si="29"/>
        <v>51.566671849000002</v>
      </c>
      <c r="L110">
        <f t="shared" si="30"/>
        <v>1093.3328150999998</v>
      </c>
      <c r="N110">
        <f t="shared" si="31"/>
        <v>1.7123691026253158</v>
      </c>
      <c r="O110">
        <f t="shared" si="31"/>
        <v>3.0387523831390313</v>
      </c>
      <c r="Q110">
        <f>K110</f>
        <v>51.566671849000002</v>
      </c>
      <c r="R110">
        <f>K110/L110</f>
        <v>4.7164661242042334E-2</v>
      </c>
    </row>
    <row r="111" spans="1:18" x14ac:dyDescent="0.2">
      <c r="A111" t="s">
        <v>43</v>
      </c>
      <c r="B111" s="4" t="s">
        <v>44</v>
      </c>
      <c r="C111">
        <v>3.1250000000000002E-3</v>
      </c>
      <c r="D111">
        <v>2.5291390000000001E-3</v>
      </c>
      <c r="E111">
        <v>31.25</v>
      </c>
      <c r="F111">
        <v>25.29139</v>
      </c>
      <c r="G111">
        <v>5.9586100000000005E-4</v>
      </c>
      <c r="H111">
        <f t="shared" si="27"/>
        <v>595.8610000000001</v>
      </c>
      <c r="I111">
        <f t="shared" si="28"/>
        <v>19.067552000000003</v>
      </c>
      <c r="K111">
        <f t="shared" si="29"/>
        <v>25.29139</v>
      </c>
      <c r="L111">
        <f t="shared" si="30"/>
        <v>595.8610000000001</v>
      </c>
      <c r="N111">
        <f t="shared" si="31"/>
        <v>1.4029726985710116</v>
      </c>
      <c r="O111">
        <f t="shared" si="31"/>
        <v>2.7751449611269616</v>
      </c>
      <c r="Q111">
        <f>K111</f>
        <v>25.29139</v>
      </c>
      <c r="R111">
        <f>K111/L111</f>
        <v>4.2445117233717251E-2</v>
      </c>
    </row>
    <row r="112" spans="1:18" x14ac:dyDescent="0.2">
      <c r="A112" t="s">
        <v>43</v>
      </c>
      <c r="B112" s="4" t="s">
        <v>44</v>
      </c>
      <c r="C112">
        <v>1.5625000000000001E-3</v>
      </c>
      <c r="D112">
        <v>8.8980280959999997E-4</v>
      </c>
      <c r="E112">
        <v>15.625</v>
      </c>
      <c r="F112">
        <v>8.8980280960000009</v>
      </c>
      <c r="G112">
        <v>6.7269719040000001E-4</v>
      </c>
      <c r="H112">
        <f t="shared" si="27"/>
        <v>672.69719039999995</v>
      </c>
      <c r="I112">
        <f t="shared" si="28"/>
        <v>43.052620185599991</v>
      </c>
      <c r="K112">
        <f t="shared" si="29"/>
        <v>8.8980280960000009</v>
      </c>
      <c r="L112">
        <f t="shared" si="30"/>
        <v>672.69719039999995</v>
      </c>
      <c r="N112">
        <f t="shared" si="31"/>
        <v>0.9492937727222639</v>
      </c>
      <c r="O112">
        <f t="shared" si="31"/>
        <v>2.8278196138039191</v>
      </c>
      <c r="Q112">
        <f>K112</f>
        <v>8.8980280960000009</v>
      </c>
      <c r="R112">
        <f>K112/L112</f>
        <v>1.322739000992266E-2</v>
      </c>
    </row>
    <row r="113" spans="1:18" x14ac:dyDescent="0.2">
      <c r="A113" t="s">
        <v>43</v>
      </c>
      <c r="B113" s="4" t="s">
        <v>44</v>
      </c>
      <c r="C113">
        <v>0</v>
      </c>
      <c r="D113">
        <v>0</v>
      </c>
      <c r="E113">
        <v>0</v>
      </c>
      <c r="F113">
        <v>0</v>
      </c>
      <c r="G113">
        <v>0</v>
      </c>
      <c r="H113">
        <f t="shared" si="27"/>
        <v>0</v>
      </c>
      <c r="I113" t="e">
        <f t="shared" si="28"/>
        <v>#DIV/0!</v>
      </c>
      <c r="K113">
        <f t="shared" si="29"/>
        <v>0</v>
      </c>
      <c r="L113">
        <f t="shared" si="30"/>
        <v>0</v>
      </c>
    </row>
    <row r="114" spans="1:18" x14ac:dyDescent="0.2">
      <c r="A114" t="s">
        <v>43</v>
      </c>
      <c r="B114" s="4" t="s">
        <v>46</v>
      </c>
      <c r="C114">
        <v>2.5000000000000001E-2</v>
      </c>
      <c r="D114">
        <v>1.43763671856E-2</v>
      </c>
      <c r="E114">
        <v>250</v>
      </c>
      <c r="F114">
        <v>143.763671856</v>
      </c>
      <c r="G114">
        <v>1.06236328144E-2</v>
      </c>
      <c r="H114">
        <f t="shared" si="27"/>
        <v>10623.6328144</v>
      </c>
      <c r="I114">
        <f t="shared" si="28"/>
        <v>42.494531257600002</v>
      </c>
      <c r="K114">
        <f t="shared" si="29"/>
        <v>143.763671856</v>
      </c>
      <c r="L114">
        <f t="shared" si="30"/>
        <v>10623.6328144</v>
      </c>
      <c r="N114">
        <f t="shared" ref="N114:O118" si="32">LOG(K114)</f>
        <v>2.1576491565218574</v>
      </c>
      <c r="O114">
        <f t="shared" si="32"/>
        <v>4.0262730517231411</v>
      </c>
      <c r="Q114">
        <f>K114</f>
        <v>143.763671856</v>
      </c>
      <c r="R114">
        <f>K114/L114</f>
        <v>1.3532439831799614E-2</v>
      </c>
    </row>
    <row r="115" spans="1:18" x14ac:dyDescent="0.2">
      <c r="A115" t="s">
        <v>43</v>
      </c>
      <c r="B115" s="4" t="s">
        <v>46</v>
      </c>
      <c r="C115">
        <v>1.2500000000000001E-2</v>
      </c>
      <c r="D115">
        <v>8.2007106484000003E-3</v>
      </c>
      <c r="E115">
        <v>125</v>
      </c>
      <c r="F115">
        <v>82.007106484000005</v>
      </c>
      <c r="G115">
        <v>4.2992893516000004E-3</v>
      </c>
      <c r="H115">
        <f t="shared" si="27"/>
        <v>4299.2893516000004</v>
      </c>
      <c r="I115">
        <f t="shared" si="28"/>
        <v>34.394314812799998</v>
      </c>
      <c r="K115">
        <f t="shared" si="29"/>
        <v>82.007106484000005</v>
      </c>
      <c r="L115">
        <f t="shared" si="30"/>
        <v>4299.2893516000004</v>
      </c>
      <c r="N115">
        <f t="shared" si="32"/>
        <v>1.9138514886405233</v>
      </c>
      <c r="O115">
        <f t="shared" si="32"/>
        <v>3.6333966750715057</v>
      </c>
      <c r="Q115">
        <f>K115</f>
        <v>82.007106484000005</v>
      </c>
      <c r="R115">
        <f>K115/L115</f>
        <v>1.9074572511264144E-2</v>
      </c>
    </row>
    <row r="116" spans="1:18" x14ac:dyDescent="0.2">
      <c r="A116" t="s">
        <v>43</v>
      </c>
      <c r="B116" s="4" t="s">
        <v>46</v>
      </c>
      <c r="C116">
        <v>6.2500000000000003E-3</v>
      </c>
      <c r="D116">
        <v>3.0790519744000001E-3</v>
      </c>
      <c r="E116">
        <v>62.5</v>
      </c>
      <c r="F116">
        <v>30.790519744000001</v>
      </c>
      <c r="G116">
        <v>3.1709480255999998E-3</v>
      </c>
      <c r="H116">
        <f t="shared" si="27"/>
        <v>3170.9480256000002</v>
      </c>
      <c r="I116">
        <f t="shared" si="28"/>
        <v>50.735168409599993</v>
      </c>
      <c r="K116">
        <f t="shared" si="29"/>
        <v>30.790519744000001</v>
      </c>
      <c r="L116">
        <f t="shared" si="30"/>
        <v>3170.9480256000002</v>
      </c>
      <c r="N116">
        <f t="shared" si="32"/>
        <v>1.4884170198563029</v>
      </c>
      <c r="O116">
        <f t="shared" si="32"/>
        <v>3.5011891236479946</v>
      </c>
      <c r="Q116">
        <f>K116</f>
        <v>30.790519744000001</v>
      </c>
      <c r="R116">
        <f>K116/L116</f>
        <v>9.710193763952938E-3</v>
      </c>
    </row>
    <row r="117" spans="1:18" x14ac:dyDescent="0.2">
      <c r="A117" t="s">
        <v>43</v>
      </c>
      <c r="B117" s="4" t="s">
        <v>46</v>
      </c>
      <c r="C117">
        <v>3.1250000000000002E-3</v>
      </c>
      <c r="D117">
        <v>1.4496700449000001E-3</v>
      </c>
      <c r="E117">
        <v>31.25</v>
      </c>
      <c r="F117">
        <v>14.496700449</v>
      </c>
      <c r="G117">
        <v>1.6753299551000001E-3</v>
      </c>
      <c r="H117">
        <f t="shared" si="27"/>
        <v>1675.3299551</v>
      </c>
      <c r="I117">
        <f t="shared" si="28"/>
        <v>53.610558563199994</v>
      </c>
      <c r="K117">
        <f t="shared" si="29"/>
        <v>14.496700449</v>
      </c>
      <c r="L117">
        <f t="shared" si="30"/>
        <v>1675.3299551</v>
      </c>
      <c r="N117">
        <f t="shared" si="32"/>
        <v>1.1612691650034241</v>
      </c>
      <c r="O117">
        <f t="shared" si="32"/>
        <v>3.2241003538009769</v>
      </c>
      <c r="Q117">
        <f>K117</f>
        <v>14.496700449</v>
      </c>
      <c r="R117">
        <f>K117/L117</f>
        <v>8.6530419902476445E-3</v>
      </c>
    </row>
    <row r="118" spans="1:18" x14ac:dyDescent="0.2">
      <c r="A118" t="s">
        <v>43</v>
      </c>
      <c r="B118" s="4" t="s">
        <v>46</v>
      </c>
      <c r="C118">
        <v>1.5625000000000001E-3</v>
      </c>
      <c r="D118">
        <v>3.920069209E-4</v>
      </c>
      <c r="E118">
        <v>15.625</v>
      </c>
      <c r="F118">
        <v>3.9200692090000002</v>
      </c>
      <c r="G118">
        <v>1.1704930791000001E-3</v>
      </c>
      <c r="H118">
        <f t="shared" si="27"/>
        <v>1170.4930791000002</v>
      </c>
      <c r="I118">
        <f t="shared" si="28"/>
        <v>74.911557062399993</v>
      </c>
      <c r="K118">
        <f t="shared" si="29"/>
        <v>3.9200692090000002</v>
      </c>
      <c r="L118">
        <f t="shared" si="30"/>
        <v>1170.4930791000002</v>
      </c>
      <c r="N118">
        <f t="shared" si="32"/>
        <v>0.59329373457695389</v>
      </c>
      <c r="O118">
        <f t="shared" si="32"/>
        <v>3.0683688501406605</v>
      </c>
      <c r="Q118">
        <f>K118</f>
        <v>3.9200692090000002</v>
      </c>
      <c r="R118">
        <f>K118/L118</f>
        <v>3.3490750855307639E-3</v>
      </c>
    </row>
    <row r="119" spans="1:18" x14ac:dyDescent="0.2">
      <c r="A119" t="s">
        <v>43</v>
      </c>
      <c r="B119" s="4" t="s">
        <v>46</v>
      </c>
      <c r="C119">
        <v>0</v>
      </c>
      <c r="D119">
        <v>0</v>
      </c>
      <c r="E119">
        <v>0</v>
      </c>
      <c r="F119">
        <v>0</v>
      </c>
      <c r="G119">
        <v>0</v>
      </c>
      <c r="H119">
        <f t="shared" si="27"/>
        <v>0</v>
      </c>
      <c r="I119">
        <v>0</v>
      </c>
      <c r="K119">
        <f t="shared" si="29"/>
        <v>0</v>
      </c>
      <c r="L119">
        <f t="shared" si="30"/>
        <v>0</v>
      </c>
      <c r="O119" t="e">
        <f>LOG(L119)</f>
        <v>#NUM!</v>
      </c>
    </row>
    <row r="121" spans="1:18" x14ac:dyDescent="0.2">
      <c r="A121" t="s">
        <v>47</v>
      </c>
      <c r="B121" s="4" t="s">
        <v>48</v>
      </c>
      <c r="C121">
        <v>2.5000000000000001E-2</v>
      </c>
      <c r="E121">
        <v>250</v>
      </c>
    </row>
    <row r="122" spans="1:18" x14ac:dyDescent="0.2">
      <c r="A122" t="s">
        <v>47</v>
      </c>
      <c r="B122" s="4" t="s">
        <v>48</v>
      </c>
      <c r="C122">
        <v>1.2500000000000001E-2</v>
      </c>
      <c r="E122">
        <v>125</v>
      </c>
    </row>
    <row r="123" spans="1:18" x14ac:dyDescent="0.2">
      <c r="A123" t="s">
        <v>47</v>
      </c>
      <c r="B123" s="4" t="s">
        <v>48</v>
      </c>
      <c r="C123">
        <v>6.2500000000000003E-3</v>
      </c>
      <c r="E123">
        <v>62.5</v>
      </c>
    </row>
    <row r="124" spans="1:18" x14ac:dyDescent="0.2">
      <c r="A124" t="s">
        <v>47</v>
      </c>
      <c r="B124" s="4" t="s">
        <v>48</v>
      </c>
      <c r="C124">
        <v>3.1250000000000002E-3</v>
      </c>
      <c r="D124">
        <f>F124/10000</f>
        <v>2.1468251373925403E-3</v>
      </c>
      <c r="E124">
        <v>31.25</v>
      </c>
      <c r="F124">
        <v>21.468251373925401</v>
      </c>
      <c r="G124">
        <f>C124-D124</f>
        <v>9.7817486260745991E-4</v>
      </c>
      <c r="H124">
        <f>1000*G124*1000</f>
        <v>978.17486260745989</v>
      </c>
      <c r="I124">
        <f>((E124-F124)/E124)*100</f>
        <v>31.301595603438713</v>
      </c>
      <c r="K124">
        <f>F124</f>
        <v>21.468251373925401</v>
      </c>
      <c r="L124">
        <f>H124</f>
        <v>978.17486260745989</v>
      </c>
      <c r="N124">
        <f>LOG(K124)</f>
        <v>1.3317966718427579</v>
      </c>
      <c r="O124">
        <f>LOG(L124)</f>
        <v>2.9904164980158883</v>
      </c>
      <c r="Q124">
        <f>K124</f>
        <v>21.468251373925401</v>
      </c>
      <c r="R124">
        <f>K124/L124</f>
        <v>2.1947253190190166E-2</v>
      </c>
    </row>
    <row r="125" spans="1:18" x14ac:dyDescent="0.2">
      <c r="A125" t="s">
        <v>47</v>
      </c>
      <c r="B125" s="4" t="s">
        <v>48</v>
      </c>
      <c r="C125">
        <v>1.5625000000000001E-3</v>
      </c>
      <c r="D125">
        <f>F125/10000</f>
        <v>7.1485489755428199E-4</v>
      </c>
      <c r="E125">
        <v>15.625</v>
      </c>
      <c r="F125">
        <v>7.1485489755428198</v>
      </c>
      <c r="G125">
        <f>C125-D125</f>
        <v>8.4764510244571809E-4</v>
      </c>
      <c r="H125">
        <f>1000*G125*1000</f>
        <v>847.64510244571807</v>
      </c>
      <c r="I125">
        <f>((E125-F125)/E125)*100</f>
        <v>54.249286556525952</v>
      </c>
      <c r="K125">
        <f>F125</f>
        <v>7.1485489755428198</v>
      </c>
      <c r="L125">
        <f>H125</f>
        <v>847.64510244571807</v>
      </c>
      <c r="N125">
        <f>LOG(K125)</f>
        <v>0.85421789692454786</v>
      </c>
      <c r="O125">
        <f>LOG(L125)</f>
        <v>2.9282140570785908</v>
      </c>
      <c r="Q125">
        <f>K125</f>
        <v>7.1485489755428198</v>
      </c>
      <c r="R125">
        <f>K125/L125</f>
        <v>8.4334221420227021E-3</v>
      </c>
    </row>
    <row r="126" spans="1:18" x14ac:dyDescent="0.2">
      <c r="A126" t="s">
        <v>47</v>
      </c>
      <c r="B126" s="4" t="s">
        <v>48</v>
      </c>
      <c r="C126">
        <v>0</v>
      </c>
      <c r="D126">
        <v>0</v>
      </c>
      <c r="E126">
        <v>0</v>
      </c>
      <c r="F126">
        <v>0</v>
      </c>
      <c r="G126">
        <f>C126-D126</f>
        <v>0</v>
      </c>
      <c r="H126">
        <f>1000*G126*1000</f>
        <v>0</v>
      </c>
      <c r="I126">
        <v>0</v>
      </c>
      <c r="K126">
        <f>F126</f>
        <v>0</v>
      </c>
      <c r="L126">
        <f>H126</f>
        <v>0</v>
      </c>
    </row>
    <row r="127" spans="1:18" x14ac:dyDescent="0.2">
      <c r="A127" t="s">
        <v>47</v>
      </c>
      <c r="B127" s="4" t="s">
        <v>50</v>
      </c>
      <c r="C127">
        <v>2.5000000000000001E-2</v>
      </c>
      <c r="E127">
        <v>250</v>
      </c>
    </row>
    <row r="128" spans="1:18" x14ac:dyDescent="0.2">
      <c r="A128" t="s">
        <v>47</v>
      </c>
      <c r="B128" s="4" t="s">
        <v>50</v>
      </c>
      <c r="C128">
        <v>1.2500000000000001E-2</v>
      </c>
      <c r="D128">
        <f>F128/10000</f>
        <v>1.07629172584532E-2</v>
      </c>
      <c r="E128">
        <v>125</v>
      </c>
      <c r="F128">
        <v>107.629172584532</v>
      </c>
      <c r="G128">
        <f>C128-D128</f>
        <v>1.7370827415468006E-3</v>
      </c>
      <c r="H128">
        <f>1000*G128*1000</f>
        <v>1737.0827415468007</v>
      </c>
      <c r="I128">
        <f>((E128-F128)/E128)*100</f>
        <v>13.8966619323744</v>
      </c>
      <c r="K128">
        <f>F128</f>
        <v>107.629172584532</v>
      </c>
      <c r="L128">
        <f>H128</f>
        <v>1737.0827415468007</v>
      </c>
      <c r="N128">
        <f t="shared" ref="N128:O131" si="33">LOG(K128)</f>
        <v>2.0319300015842252</v>
      </c>
      <c r="O128">
        <f t="shared" si="33"/>
        <v>3.2398205054599765</v>
      </c>
      <c r="Q128">
        <f>K128</f>
        <v>107.629172584532</v>
      </c>
      <c r="R128">
        <f>K128/L128</f>
        <v>6.195972708167756E-2</v>
      </c>
    </row>
    <row r="129" spans="1:18" x14ac:dyDescent="0.2">
      <c r="A129" t="s">
        <v>47</v>
      </c>
      <c r="B129" s="4" t="s">
        <v>50</v>
      </c>
      <c r="C129">
        <v>6.2500000000000003E-3</v>
      </c>
      <c r="D129">
        <f>F129/10000</f>
        <v>4.6224347045705303E-3</v>
      </c>
      <c r="E129">
        <v>62.5</v>
      </c>
      <c r="F129">
        <v>46.224347045705301</v>
      </c>
      <c r="G129">
        <f>C129-D129</f>
        <v>1.62756529542947E-3</v>
      </c>
      <c r="H129">
        <f>1000*G129*1000</f>
        <v>1627.5652954294699</v>
      </c>
      <c r="I129">
        <f>((E129-F129)/E129)*100</f>
        <v>26.041044726871519</v>
      </c>
      <c r="K129">
        <f>F129</f>
        <v>46.224347045705301</v>
      </c>
      <c r="L129">
        <f>H129</f>
        <v>1627.5652954294699</v>
      </c>
      <c r="N129">
        <f t="shared" si="33"/>
        <v>1.6648707851324553</v>
      </c>
      <c r="O129">
        <f t="shared" si="33"/>
        <v>3.2115384208198767</v>
      </c>
      <c r="Q129">
        <f>K129</f>
        <v>46.224347045705301</v>
      </c>
      <c r="R129">
        <f>K129/L129</f>
        <v>2.8400917109447189E-2</v>
      </c>
    </row>
    <row r="130" spans="1:18" x14ac:dyDescent="0.2">
      <c r="A130" t="s">
        <v>47</v>
      </c>
      <c r="B130" s="4" t="s">
        <v>50</v>
      </c>
      <c r="C130">
        <v>3.1250000000000002E-3</v>
      </c>
      <c r="D130">
        <f>F130/10000</f>
        <v>9.575617178658501E-4</v>
      </c>
      <c r="E130">
        <v>31.25</v>
      </c>
      <c r="F130">
        <v>9.5756171786585007</v>
      </c>
      <c r="G130">
        <f>C130-D130</f>
        <v>2.1674382821341501E-3</v>
      </c>
      <c r="H130">
        <f>1000*G130*1000</f>
        <v>2167.4382821341501</v>
      </c>
      <c r="I130">
        <f>((E130-F130)/E130)*100</f>
        <v>69.358025028292801</v>
      </c>
      <c r="K130">
        <f>F130</f>
        <v>9.5756171786585007</v>
      </c>
      <c r="L130">
        <f>H130</f>
        <v>2167.4382821341501</v>
      </c>
      <c r="N130">
        <f t="shared" si="33"/>
        <v>0.98116677518871531</v>
      </c>
      <c r="O130">
        <f t="shared" si="33"/>
        <v>3.3359467397767655</v>
      </c>
      <c r="Q130">
        <f>K130</f>
        <v>9.5756171786585007</v>
      </c>
      <c r="R130">
        <f>K130/L130</f>
        <v>4.4179422581896765E-3</v>
      </c>
    </row>
    <row r="131" spans="1:18" x14ac:dyDescent="0.2">
      <c r="A131" t="s">
        <v>47</v>
      </c>
      <c r="B131" s="4" t="s">
        <v>50</v>
      </c>
      <c r="C131">
        <v>1.5625000000000001E-3</v>
      </c>
      <c r="D131">
        <f>F131/10000</f>
        <v>2.0517057489998801E-4</v>
      </c>
      <c r="E131">
        <v>15.625</v>
      </c>
      <c r="F131">
        <v>2.05170574899988</v>
      </c>
      <c r="G131">
        <f>C131-D131</f>
        <v>1.357329425100012E-3</v>
      </c>
      <c r="H131">
        <f>1000*G131*1000</f>
        <v>1357.329425100012</v>
      </c>
      <c r="I131">
        <f>((E131-F131)/E131)*100</f>
        <v>86.869083206400774</v>
      </c>
      <c r="K131">
        <f>F131</f>
        <v>2.05170574899988</v>
      </c>
      <c r="L131">
        <f>H131</f>
        <v>1357.329425100012</v>
      </c>
      <c r="N131">
        <f t="shared" si="33"/>
        <v>0.31211507537301514</v>
      </c>
      <c r="O131">
        <f t="shared" si="33"/>
        <v>3.1326852641228347</v>
      </c>
      <c r="Q131">
        <f>K131</f>
        <v>2.05170574899988</v>
      </c>
      <c r="R131">
        <f>K131/L131</f>
        <v>1.5115753855028261E-3</v>
      </c>
    </row>
    <row r="132" spans="1:18" x14ac:dyDescent="0.2">
      <c r="A132" t="s">
        <v>47</v>
      </c>
      <c r="B132" s="4" t="s">
        <v>50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f>1000*G132*1000</f>
        <v>0</v>
      </c>
      <c r="I132">
        <v>0</v>
      </c>
      <c r="K132">
        <f>F132</f>
        <v>0</v>
      </c>
      <c r="L132">
        <f>H132</f>
        <v>0</v>
      </c>
    </row>
    <row r="134" spans="1:18" x14ac:dyDescent="0.2">
      <c r="A134" t="s">
        <v>51</v>
      </c>
      <c r="B134" s="4" t="s">
        <v>52</v>
      </c>
      <c r="C134">
        <v>2.5000000000000001E-2</v>
      </c>
      <c r="D134">
        <v>2.3967129561899999E-2</v>
      </c>
      <c r="E134">
        <v>250</v>
      </c>
      <c r="F134">
        <v>239.67129561900001</v>
      </c>
      <c r="G134">
        <v>1.0328704381E-3</v>
      </c>
      <c r="H134">
        <f t="shared" ref="H134:H145" si="34">1000*G134*1000</f>
        <v>1032.8704381</v>
      </c>
      <c r="I134">
        <f t="shared" ref="I134:I145" si="35">((E134-F134)/E134)*100</f>
        <v>4.1314817523999983</v>
      </c>
      <c r="K134">
        <f>F134</f>
        <v>239.67129561900001</v>
      </c>
      <c r="L134">
        <f>H134</f>
        <v>1032.8704381</v>
      </c>
      <c r="N134">
        <f t="shared" ref="N134:O136" si="36">LOG(K134)</f>
        <v>2.3796160236008075</v>
      </c>
      <c r="O134">
        <f t="shared" si="36"/>
        <v>3.0140458476114111</v>
      </c>
      <c r="Q134">
        <f>K134</f>
        <v>239.67129561900001</v>
      </c>
      <c r="R134">
        <f>K134/L134</f>
        <v>0.23204391061853163</v>
      </c>
    </row>
    <row r="135" spans="1:18" x14ac:dyDescent="0.2">
      <c r="A135" t="s">
        <v>51</v>
      </c>
      <c r="B135" s="4" t="s">
        <v>52</v>
      </c>
      <c r="C135">
        <v>1.2500000000000001E-2</v>
      </c>
      <c r="D135">
        <v>1.1517306326400001E-2</v>
      </c>
      <c r="E135">
        <v>125</v>
      </c>
      <c r="F135">
        <v>115.17306326400001</v>
      </c>
      <c r="G135">
        <v>9.8269367359999998E-4</v>
      </c>
      <c r="H135">
        <f t="shared" si="34"/>
        <v>982.6936735999999</v>
      </c>
      <c r="I135">
        <f t="shared" si="35"/>
        <v>7.861549388799995</v>
      </c>
      <c r="K135">
        <f>F135</f>
        <v>115.17306326400001</v>
      </c>
      <c r="L135">
        <f>H135</f>
        <v>982.6936735999999</v>
      </c>
      <c r="N135">
        <f t="shared" si="36"/>
        <v>2.0613509179437779</v>
      </c>
      <c r="O135">
        <f t="shared" si="36"/>
        <v>2.9924181601535258</v>
      </c>
      <c r="Q135">
        <f>K135</f>
        <v>115.17306326400001</v>
      </c>
      <c r="R135">
        <f>K135/L135</f>
        <v>0.11720138875228027</v>
      </c>
    </row>
    <row r="136" spans="1:18" x14ac:dyDescent="0.2">
      <c r="A136" t="s">
        <v>51</v>
      </c>
      <c r="B136" s="4" t="s">
        <v>52</v>
      </c>
      <c r="C136">
        <v>6.2500000000000003E-3</v>
      </c>
      <c r="D136">
        <v>5.8194744534750004E-3</v>
      </c>
      <c r="E136">
        <v>62.5</v>
      </c>
      <c r="F136">
        <v>58.194744534750001</v>
      </c>
      <c r="G136">
        <v>4.30525546525001E-4</v>
      </c>
      <c r="H136">
        <f t="shared" si="34"/>
        <v>430.525546525001</v>
      </c>
      <c r="I136">
        <f t="shared" si="35"/>
        <v>6.8884087443999986</v>
      </c>
      <c r="K136">
        <f>F136</f>
        <v>58.194744534750001</v>
      </c>
      <c r="L136">
        <f>H136</f>
        <v>430.525546525001</v>
      </c>
      <c r="N136">
        <f t="shared" si="36"/>
        <v>1.7648837660482484</v>
      </c>
      <c r="O136">
        <f t="shared" si="36"/>
        <v>2.6339989267203685</v>
      </c>
      <c r="Q136">
        <f>K136</f>
        <v>58.194744534750001</v>
      </c>
      <c r="R136">
        <f>K136/L136</f>
        <v>0.1351714085365445</v>
      </c>
    </row>
    <row r="137" spans="1:18" x14ac:dyDescent="0.2">
      <c r="A137" t="s">
        <v>51</v>
      </c>
      <c r="B137" s="4" t="s">
        <v>52</v>
      </c>
      <c r="C137">
        <v>3.1250000000000002E-3</v>
      </c>
      <c r="D137">
        <v>0</v>
      </c>
      <c r="E137">
        <v>31.25</v>
      </c>
      <c r="F137">
        <v>0</v>
      </c>
      <c r="G137">
        <v>3.1250000000000002E-3</v>
      </c>
      <c r="H137">
        <f t="shared" si="34"/>
        <v>3125</v>
      </c>
      <c r="I137">
        <f t="shared" si="35"/>
        <v>100</v>
      </c>
    </row>
    <row r="138" spans="1:18" x14ac:dyDescent="0.2">
      <c r="A138" t="s">
        <v>51</v>
      </c>
      <c r="B138" s="4" t="s">
        <v>52</v>
      </c>
      <c r="C138">
        <v>1.5625000000000001E-3</v>
      </c>
      <c r="D138">
        <v>8.4763052190000004E-4</v>
      </c>
      <c r="E138">
        <v>15.625</v>
      </c>
      <c r="F138">
        <v>8.4763052190000003</v>
      </c>
      <c r="G138">
        <v>7.1486947810000005E-4</v>
      </c>
      <c r="H138">
        <f t="shared" si="34"/>
        <v>714.86947810000004</v>
      </c>
      <c r="I138">
        <f t="shared" si="35"/>
        <v>45.751646598400001</v>
      </c>
      <c r="K138">
        <f t="shared" ref="K138:K145" si="37">F138</f>
        <v>8.4763052190000003</v>
      </c>
      <c r="L138">
        <f t="shared" ref="L138:L145" si="38">H138</f>
        <v>714.86947810000004</v>
      </c>
      <c r="N138">
        <f>LOG(K138)</f>
        <v>0.92820658661130195</v>
      </c>
      <c r="O138">
        <f>LOG(L138)</f>
        <v>2.8542267549263509</v>
      </c>
      <c r="Q138">
        <f>K138</f>
        <v>8.4763052190000003</v>
      </c>
      <c r="R138">
        <f>K138/L138</f>
        <v>1.1857136832206853E-2</v>
      </c>
    </row>
    <row r="139" spans="1:18" x14ac:dyDescent="0.2">
      <c r="A139" t="s">
        <v>51</v>
      </c>
      <c r="B139" s="4" t="s">
        <v>52</v>
      </c>
      <c r="C139">
        <v>0</v>
      </c>
      <c r="D139">
        <v>0</v>
      </c>
      <c r="E139">
        <v>0</v>
      </c>
      <c r="F139">
        <v>0</v>
      </c>
      <c r="G139">
        <v>0</v>
      </c>
      <c r="H139">
        <f t="shared" si="34"/>
        <v>0</v>
      </c>
      <c r="I139" t="e">
        <f t="shared" si="35"/>
        <v>#DIV/0!</v>
      </c>
      <c r="K139">
        <f t="shared" si="37"/>
        <v>0</v>
      </c>
      <c r="L139">
        <f t="shared" si="38"/>
        <v>0</v>
      </c>
    </row>
    <row r="140" spans="1:18" x14ac:dyDescent="0.2">
      <c r="A140" t="s">
        <v>51</v>
      </c>
      <c r="B140" s="4" t="s">
        <v>54</v>
      </c>
      <c r="C140">
        <v>2.5000000000000001E-2</v>
      </c>
      <c r="D140">
        <v>2.3768666910274999E-2</v>
      </c>
      <c r="E140">
        <v>250</v>
      </c>
      <c r="F140">
        <v>237.68666910274999</v>
      </c>
      <c r="G140">
        <v>1.231333089725E-3</v>
      </c>
      <c r="H140">
        <f t="shared" si="34"/>
        <v>1231.333089725</v>
      </c>
      <c r="I140">
        <f t="shared" si="35"/>
        <v>4.9253323589000049</v>
      </c>
      <c r="K140">
        <f t="shared" si="37"/>
        <v>237.68666910274999</v>
      </c>
      <c r="L140">
        <f t="shared" si="38"/>
        <v>1231.333089725</v>
      </c>
      <c r="N140">
        <f t="shared" ref="N140:O144" si="39">LOG(K140)</f>
        <v>2.3760048245659275</v>
      </c>
      <c r="O140">
        <f t="shared" si="39"/>
        <v>3.0903755504632566</v>
      </c>
      <c r="Q140">
        <f>K140</f>
        <v>237.68666910274999</v>
      </c>
      <c r="R140">
        <f>K140/L140</f>
        <v>0.19303198386054402</v>
      </c>
    </row>
    <row r="141" spans="1:18" x14ac:dyDescent="0.2">
      <c r="A141" t="s">
        <v>51</v>
      </c>
      <c r="B141" s="4" t="s">
        <v>54</v>
      </c>
      <c r="C141">
        <v>1.2500000000000001E-2</v>
      </c>
      <c r="D141">
        <v>1.147365275E-2</v>
      </c>
      <c r="E141">
        <v>125</v>
      </c>
      <c r="F141">
        <v>114.73652749999999</v>
      </c>
      <c r="G141">
        <v>1.02634725E-3</v>
      </c>
      <c r="H141">
        <f t="shared" si="34"/>
        <v>1026.34725</v>
      </c>
      <c r="I141">
        <f t="shared" si="35"/>
        <v>8.2107780000000048</v>
      </c>
      <c r="K141">
        <f t="shared" si="37"/>
        <v>114.73652749999999</v>
      </c>
      <c r="L141">
        <f t="shared" si="38"/>
        <v>1026.34725</v>
      </c>
      <c r="N141">
        <f t="shared" si="39"/>
        <v>2.059701701826627</v>
      </c>
      <c r="O141">
        <f t="shared" si="39"/>
        <v>3.0112943230018829</v>
      </c>
      <c r="Q141">
        <f>K141</f>
        <v>114.73652749999999</v>
      </c>
      <c r="R141">
        <f>K141/L141</f>
        <v>0.11179113842805151</v>
      </c>
    </row>
    <row r="142" spans="1:18" x14ac:dyDescent="0.2">
      <c r="A142" t="s">
        <v>51</v>
      </c>
      <c r="B142" s="4" t="s">
        <v>54</v>
      </c>
      <c r="C142">
        <v>6.2500000000000003E-3</v>
      </c>
      <c r="D142">
        <v>5.5455138054750002E-3</v>
      </c>
      <c r="E142">
        <v>62.5</v>
      </c>
      <c r="F142">
        <v>55.455138054750002</v>
      </c>
      <c r="G142">
        <v>7.0448619452499902E-4</v>
      </c>
      <c r="H142">
        <f t="shared" si="34"/>
        <v>704.48619452499906</v>
      </c>
      <c r="I142">
        <f t="shared" si="35"/>
        <v>11.271779112399997</v>
      </c>
      <c r="K142">
        <f t="shared" si="37"/>
        <v>55.455138054750002</v>
      </c>
      <c r="L142">
        <f t="shared" si="38"/>
        <v>704.48619452499906</v>
      </c>
      <c r="N142">
        <f t="shared" si="39"/>
        <v>1.7439417907998547</v>
      </c>
      <c r="O142">
        <f t="shared" si="39"/>
        <v>2.8478724868699894</v>
      </c>
      <c r="Q142">
        <f>K142</f>
        <v>55.455138054750002</v>
      </c>
      <c r="R142">
        <f>K142/L142</f>
        <v>7.8717139506389783E-2</v>
      </c>
    </row>
    <row r="143" spans="1:18" x14ac:dyDescent="0.2">
      <c r="A143" t="s">
        <v>51</v>
      </c>
      <c r="B143" s="4" t="s">
        <v>54</v>
      </c>
      <c r="C143">
        <v>3.1250000000000002E-3</v>
      </c>
      <c r="D143">
        <v>2.9352387804749999E-3</v>
      </c>
      <c r="E143">
        <v>31.25</v>
      </c>
      <c r="F143">
        <v>29.352387804749998</v>
      </c>
      <c r="G143">
        <v>1.89761219525E-4</v>
      </c>
      <c r="H143">
        <f t="shared" si="34"/>
        <v>189.761219525</v>
      </c>
      <c r="I143">
        <f t="shared" si="35"/>
        <v>6.0723590248000052</v>
      </c>
      <c r="K143">
        <f t="shared" si="37"/>
        <v>29.352387804749998</v>
      </c>
      <c r="L143">
        <f t="shared" si="38"/>
        <v>189.761219525</v>
      </c>
      <c r="N143">
        <f t="shared" si="39"/>
        <v>1.4676434366993216</v>
      </c>
      <c r="O143">
        <f t="shared" si="39"/>
        <v>2.2782074627427487</v>
      </c>
      <c r="Q143">
        <f>K143</f>
        <v>29.352387804749998</v>
      </c>
      <c r="R143">
        <f>K143/L143</f>
        <v>0.15468064485579985</v>
      </c>
    </row>
    <row r="144" spans="1:18" x14ac:dyDescent="0.2">
      <c r="A144" t="s">
        <v>51</v>
      </c>
      <c r="B144" s="4" t="s">
        <v>54</v>
      </c>
      <c r="C144">
        <v>1.5625000000000001E-3</v>
      </c>
      <c r="D144">
        <v>8.0678292750000001E-4</v>
      </c>
      <c r="E144">
        <v>15.625</v>
      </c>
      <c r="F144">
        <v>8.0678292749999994</v>
      </c>
      <c r="G144">
        <v>7.5571707249999997E-4</v>
      </c>
      <c r="H144">
        <f t="shared" si="34"/>
        <v>755.71707249999997</v>
      </c>
      <c r="I144">
        <f t="shared" si="35"/>
        <v>48.365892640000006</v>
      </c>
      <c r="K144">
        <f t="shared" si="37"/>
        <v>8.0678292749999994</v>
      </c>
      <c r="L144">
        <f t="shared" si="38"/>
        <v>755.71707249999997</v>
      </c>
      <c r="N144">
        <f t="shared" si="39"/>
        <v>0.90675669944282056</v>
      </c>
      <c r="O144">
        <f t="shared" si="39"/>
        <v>2.8783592335301886</v>
      </c>
      <c r="Q144">
        <f>K144</f>
        <v>8.0678292749999994</v>
      </c>
      <c r="R144">
        <f>K144/L144</f>
        <v>1.0675727158459821E-2</v>
      </c>
    </row>
    <row r="145" spans="1:18" x14ac:dyDescent="0.2">
      <c r="A145" t="s">
        <v>51</v>
      </c>
      <c r="B145" s="4" t="s">
        <v>54</v>
      </c>
      <c r="C145">
        <v>0</v>
      </c>
      <c r="D145">
        <v>0</v>
      </c>
      <c r="E145">
        <v>0</v>
      </c>
      <c r="F145">
        <v>0</v>
      </c>
      <c r="G145">
        <v>0</v>
      </c>
      <c r="H145">
        <f t="shared" si="34"/>
        <v>0</v>
      </c>
      <c r="I145" t="e">
        <f t="shared" si="35"/>
        <v>#DIV/0!</v>
      </c>
      <c r="K145">
        <f t="shared" si="37"/>
        <v>0</v>
      </c>
      <c r="L145">
        <f t="shared" si="38"/>
        <v>0</v>
      </c>
    </row>
    <row r="147" spans="1:18" x14ac:dyDescent="0.2">
      <c r="A147" t="s">
        <v>55</v>
      </c>
      <c r="B147" s="4" t="s">
        <v>56</v>
      </c>
      <c r="C147">
        <v>2.5000000000000001E-2</v>
      </c>
      <c r="D147">
        <v>2.4247653847500002E-2</v>
      </c>
      <c r="E147">
        <v>250</v>
      </c>
      <c r="F147">
        <v>242.47653847500001</v>
      </c>
      <c r="G147">
        <v>7.5234615250000295E-4</v>
      </c>
      <c r="H147">
        <f t="shared" ref="H147:H158" si="40">1000*G147*1000</f>
        <v>752.34615250000297</v>
      </c>
      <c r="I147">
        <f t="shared" ref="I147:I158" si="41">((E147-F147)/E147)*100</f>
        <v>3.0093846099999948</v>
      </c>
      <c r="K147">
        <f t="shared" ref="K147:K152" si="42">F147</f>
        <v>242.47653847500001</v>
      </c>
      <c r="L147">
        <f t="shared" ref="L147:L152" si="43">H147</f>
        <v>752.34615250000297</v>
      </c>
      <c r="N147">
        <f t="shared" ref="N147:O151" si="44">LOG(K147)</f>
        <v>2.3846697235412844</v>
      </c>
      <c r="O147">
        <f t="shared" si="44"/>
        <v>2.8764177043305188</v>
      </c>
      <c r="Q147">
        <f>K147</f>
        <v>242.47653847500001</v>
      </c>
      <c r="R147">
        <f>K147/L147</f>
        <v>0.32229385060223198</v>
      </c>
    </row>
    <row r="148" spans="1:18" x14ac:dyDescent="0.2">
      <c r="A148" t="s">
        <v>55</v>
      </c>
      <c r="B148" s="4" t="s">
        <v>56</v>
      </c>
      <c r="C148">
        <v>1.2500000000000001E-2</v>
      </c>
      <c r="D148">
        <v>1.16046468176E-2</v>
      </c>
      <c r="E148">
        <v>125</v>
      </c>
      <c r="F148">
        <v>116.046468176</v>
      </c>
      <c r="G148">
        <v>8.9535318239999896E-4</v>
      </c>
      <c r="H148">
        <f t="shared" si="40"/>
        <v>895.3531823999989</v>
      </c>
      <c r="I148">
        <f t="shared" si="41"/>
        <v>7.1628254591999969</v>
      </c>
      <c r="K148">
        <f t="shared" si="42"/>
        <v>116.046468176</v>
      </c>
      <c r="L148">
        <f t="shared" si="43"/>
        <v>895.3531823999989</v>
      </c>
      <c r="N148">
        <f t="shared" si="44"/>
        <v>2.0646319274286014</v>
      </c>
      <c r="O148">
        <f t="shared" si="44"/>
        <v>2.9519943815853771</v>
      </c>
      <c r="Q148">
        <f>K148</f>
        <v>116.046468176</v>
      </c>
      <c r="R148">
        <f>K148/L148</f>
        <v>0.12960971207466626</v>
      </c>
    </row>
    <row r="149" spans="1:18" x14ac:dyDescent="0.2">
      <c r="A149" t="s">
        <v>55</v>
      </c>
      <c r="B149" s="4" t="s">
        <v>56</v>
      </c>
      <c r="C149">
        <v>6.2500000000000003E-3</v>
      </c>
      <c r="D149">
        <v>5.3876731595999998E-3</v>
      </c>
      <c r="E149">
        <v>62.5</v>
      </c>
      <c r="F149">
        <v>53.876731595999999</v>
      </c>
      <c r="G149">
        <v>8.6232684039999998E-4</v>
      </c>
      <c r="H149">
        <f t="shared" si="40"/>
        <v>862.32684039999992</v>
      </c>
      <c r="I149">
        <f t="shared" si="41"/>
        <v>13.797229446400003</v>
      </c>
      <c r="K149">
        <f t="shared" si="42"/>
        <v>53.876731595999999</v>
      </c>
      <c r="L149">
        <f t="shared" si="43"/>
        <v>862.32684039999992</v>
      </c>
      <c r="N149">
        <f t="shared" si="44"/>
        <v>1.7314012416003901</v>
      </c>
      <c r="O149">
        <f t="shared" si="44"/>
        <v>2.9356719039670387</v>
      </c>
      <c r="Q149">
        <f>K149</f>
        <v>53.876731595999999</v>
      </c>
      <c r="R149">
        <f>K149/L149</f>
        <v>6.2478319207840818E-2</v>
      </c>
    </row>
    <row r="150" spans="1:18" x14ac:dyDescent="0.2">
      <c r="A150" t="s">
        <v>55</v>
      </c>
      <c r="B150" s="4" t="s">
        <v>56</v>
      </c>
      <c r="C150">
        <v>3.1250000000000002E-3</v>
      </c>
      <c r="D150">
        <v>2.3461730399999998E-3</v>
      </c>
      <c r="E150">
        <v>31.25</v>
      </c>
      <c r="F150">
        <v>23.4617304</v>
      </c>
      <c r="G150">
        <v>7.7882696E-4</v>
      </c>
      <c r="H150">
        <f t="shared" si="40"/>
        <v>778.82695999999999</v>
      </c>
      <c r="I150">
        <f t="shared" si="41"/>
        <v>24.922462719999999</v>
      </c>
      <c r="K150">
        <f t="shared" si="42"/>
        <v>23.4617304</v>
      </c>
      <c r="L150">
        <f t="shared" si="43"/>
        <v>778.82695999999999</v>
      </c>
      <c r="N150">
        <f t="shared" si="44"/>
        <v>1.3703600399814526</v>
      </c>
      <c r="O150">
        <f t="shared" si="44"/>
        <v>2.8914409767162232</v>
      </c>
      <c r="Q150">
        <f>K150</f>
        <v>23.4617304</v>
      </c>
      <c r="R150">
        <f>K150/L150</f>
        <v>3.012444561497974E-2</v>
      </c>
    </row>
    <row r="151" spans="1:18" x14ac:dyDescent="0.2">
      <c r="A151" t="s">
        <v>55</v>
      </c>
      <c r="B151" s="4" t="s">
        <v>56</v>
      </c>
      <c r="C151">
        <v>1.5625000000000001E-3</v>
      </c>
      <c r="D151">
        <v>9.7023998190000002E-4</v>
      </c>
      <c r="E151">
        <v>15.625</v>
      </c>
      <c r="F151">
        <v>9.702399819</v>
      </c>
      <c r="G151">
        <v>5.9226001809999996E-4</v>
      </c>
      <c r="H151">
        <f t="shared" si="40"/>
        <v>592.26001809999991</v>
      </c>
      <c r="I151">
        <f t="shared" si="41"/>
        <v>37.904641158399997</v>
      </c>
      <c r="K151">
        <f t="shared" si="42"/>
        <v>9.702399819</v>
      </c>
      <c r="L151">
        <f t="shared" si="43"/>
        <v>592.26001809999991</v>
      </c>
      <c r="N151">
        <f t="shared" si="44"/>
        <v>0.98687916717808088</v>
      </c>
      <c r="O151">
        <f t="shared" si="44"/>
        <v>2.7725124155640755</v>
      </c>
      <c r="Q151">
        <f>K151</f>
        <v>9.702399819</v>
      </c>
      <c r="R151">
        <f>K151/L151</f>
        <v>1.6381993588096305E-2</v>
      </c>
    </row>
    <row r="152" spans="1:18" x14ac:dyDescent="0.2">
      <c r="A152" t="s">
        <v>55</v>
      </c>
      <c r="B152" s="4" t="s">
        <v>56</v>
      </c>
      <c r="C152">
        <v>0</v>
      </c>
      <c r="D152">
        <v>0</v>
      </c>
      <c r="E152">
        <v>0</v>
      </c>
      <c r="F152">
        <v>0</v>
      </c>
      <c r="G152">
        <v>0</v>
      </c>
      <c r="H152">
        <f t="shared" si="40"/>
        <v>0</v>
      </c>
      <c r="I152" t="e">
        <f t="shared" si="41"/>
        <v>#DIV/0!</v>
      </c>
      <c r="K152">
        <f t="shared" si="42"/>
        <v>0</v>
      </c>
      <c r="L152">
        <f t="shared" si="43"/>
        <v>0</v>
      </c>
    </row>
    <row r="153" spans="1:18" x14ac:dyDescent="0.2">
      <c r="A153" t="s">
        <v>55</v>
      </c>
      <c r="B153" s="4" t="s">
        <v>58</v>
      </c>
      <c r="C153">
        <v>2.5000000000000001E-2</v>
      </c>
      <c r="D153">
        <v>0</v>
      </c>
      <c r="E153">
        <v>250</v>
      </c>
      <c r="F153">
        <v>0</v>
      </c>
      <c r="G153">
        <v>2.5000000000000001E-2</v>
      </c>
      <c r="H153">
        <f t="shared" si="40"/>
        <v>25000</v>
      </c>
      <c r="I153">
        <f t="shared" si="41"/>
        <v>100</v>
      </c>
    </row>
    <row r="154" spans="1:18" x14ac:dyDescent="0.2">
      <c r="A154" t="s">
        <v>55</v>
      </c>
      <c r="B154" s="4" t="s">
        <v>58</v>
      </c>
      <c r="C154">
        <v>1.2500000000000001E-2</v>
      </c>
      <c r="D154">
        <v>1.2381741542475001E-2</v>
      </c>
      <c r="E154">
        <v>125</v>
      </c>
      <c r="F154">
        <v>123.81741542475</v>
      </c>
      <c r="G154">
        <v>1.1825845752500199E-4</v>
      </c>
      <c r="H154">
        <f t="shared" si="40"/>
        <v>118.258457525002</v>
      </c>
      <c r="I154">
        <f t="shared" si="41"/>
        <v>0.94606766020000344</v>
      </c>
      <c r="K154">
        <f>F154</f>
        <v>123.81741542475</v>
      </c>
      <c r="L154">
        <f>H154</f>
        <v>118.258457525002</v>
      </c>
      <c r="N154">
        <f>LOG(K154)</f>
        <v>2.0927817342715858</v>
      </c>
      <c r="O154">
        <f>LOG(L154)</f>
        <v>2.0728322100871623</v>
      </c>
      <c r="Q154">
        <f>K154</f>
        <v>123.81741542475</v>
      </c>
      <c r="R154">
        <f>K154/L154</f>
        <v>1.04700685275362</v>
      </c>
    </row>
    <row r="155" spans="1:18" x14ac:dyDescent="0.2">
      <c r="A155" t="s">
        <v>55</v>
      </c>
      <c r="B155" s="4" t="s">
        <v>58</v>
      </c>
      <c r="C155">
        <v>6.2500000000000003E-3</v>
      </c>
      <c r="D155">
        <v>5.9671861994750001E-3</v>
      </c>
      <c r="E155">
        <v>62.5</v>
      </c>
      <c r="F155">
        <v>59.671861994750003</v>
      </c>
      <c r="G155">
        <v>2.82813800525E-4</v>
      </c>
      <c r="H155">
        <f t="shared" si="40"/>
        <v>282.81380052499998</v>
      </c>
      <c r="I155">
        <f t="shared" si="41"/>
        <v>4.5250208083999954</v>
      </c>
      <c r="K155">
        <f>F155</f>
        <v>59.671861994750003</v>
      </c>
      <c r="L155">
        <f>H155</f>
        <v>282.81380052499998</v>
      </c>
      <c r="N155">
        <f>LOG(K155)</f>
        <v>1.7757695897366494</v>
      </c>
      <c r="O155">
        <f>LOG(L155)</f>
        <v>2.4515005980018763</v>
      </c>
      <c r="Q155">
        <f>K155</f>
        <v>59.671861994750003</v>
      </c>
      <c r="R155">
        <f>K155/L155</f>
        <v>0.21099345889054369</v>
      </c>
    </row>
    <row r="156" spans="1:18" x14ac:dyDescent="0.2">
      <c r="A156" t="s">
        <v>55</v>
      </c>
      <c r="B156" s="4" t="s">
        <v>58</v>
      </c>
      <c r="C156">
        <v>3.1250000000000002E-3</v>
      </c>
      <c r="D156">
        <v>0</v>
      </c>
      <c r="E156">
        <v>31.25</v>
      </c>
      <c r="F156">
        <v>0</v>
      </c>
      <c r="G156">
        <v>3.1250000000000002E-3</v>
      </c>
      <c r="H156">
        <f t="shared" si="40"/>
        <v>3125</v>
      </c>
      <c r="I156">
        <f t="shared" si="41"/>
        <v>100</v>
      </c>
    </row>
    <row r="157" spans="1:18" x14ac:dyDescent="0.2">
      <c r="A157" t="s">
        <v>55</v>
      </c>
      <c r="B157" s="4" t="s">
        <v>58</v>
      </c>
      <c r="C157">
        <v>1.5625000000000001E-3</v>
      </c>
      <c r="D157">
        <v>9.4979812640000002E-4</v>
      </c>
      <c r="E157">
        <v>15.625</v>
      </c>
      <c r="F157">
        <v>9.4979812639999999</v>
      </c>
      <c r="G157">
        <v>6.1270187359999996E-4</v>
      </c>
      <c r="H157">
        <f t="shared" si="40"/>
        <v>612.7018736</v>
      </c>
      <c r="I157">
        <f t="shared" si="41"/>
        <v>39.212919910400004</v>
      </c>
      <c r="K157">
        <f>F157</f>
        <v>9.4979812639999999</v>
      </c>
      <c r="L157">
        <f>H157</f>
        <v>612.7018736</v>
      </c>
      <c r="N157">
        <f>LOG(K157)</f>
        <v>0.97763130854464786</v>
      </c>
      <c r="O157">
        <f>LOG(L157)</f>
        <v>2.7872492083765064</v>
      </c>
      <c r="Q157">
        <f>K157</f>
        <v>9.4979812639999999</v>
      </c>
      <c r="R157">
        <f>K157/L157</f>
        <v>1.5501798955164807E-2</v>
      </c>
    </row>
    <row r="158" spans="1:18" x14ac:dyDescent="0.2">
      <c r="A158" t="s">
        <v>55</v>
      </c>
      <c r="B158" s="4" t="s">
        <v>58</v>
      </c>
      <c r="C158">
        <v>0</v>
      </c>
      <c r="D158">
        <v>0</v>
      </c>
      <c r="E158">
        <v>0</v>
      </c>
      <c r="F158">
        <v>0</v>
      </c>
      <c r="G158">
        <v>0</v>
      </c>
      <c r="H158">
        <f t="shared" si="40"/>
        <v>0</v>
      </c>
      <c r="I158" t="e">
        <f t="shared" si="41"/>
        <v>#DIV/0!</v>
      </c>
      <c r="K158">
        <f>F158</f>
        <v>0</v>
      </c>
      <c r="L158">
        <f>H158</f>
        <v>0</v>
      </c>
    </row>
    <row r="160" spans="1:18" x14ac:dyDescent="0.2">
      <c r="A160" t="s">
        <v>59</v>
      </c>
      <c r="B160" s="4" t="s">
        <v>60</v>
      </c>
      <c r="C160">
        <v>2.5000000000000001E-2</v>
      </c>
      <c r="D160">
        <v>2.4532274955362501E-2</v>
      </c>
      <c r="E160">
        <v>250</v>
      </c>
      <c r="F160">
        <v>245.32274955362499</v>
      </c>
      <c r="G160">
        <v>4.6772504463750398E-4</v>
      </c>
      <c r="H160">
        <f t="shared" ref="H160:H171" si="45">1000*G160*1000</f>
        <v>467.72504463750397</v>
      </c>
      <c r="I160">
        <f t="shared" ref="I160:I171" si="46">((E160-F160)/E160)*100</f>
        <v>1.870900178550005</v>
      </c>
      <c r="K160">
        <f t="shared" ref="K160:K166" si="47">F160</f>
        <v>245.32274955362499</v>
      </c>
      <c r="L160">
        <f t="shared" ref="L160:L166" si="48">H160</f>
        <v>467.72504463750397</v>
      </c>
      <c r="N160">
        <f t="shared" ref="N160:O164" si="49">LOG(K160)</f>
        <v>2.3897378235732378</v>
      </c>
      <c r="O160">
        <f t="shared" si="49"/>
        <v>2.6699906251076975</v>
      </c>
      <c r="Q160">
        <f>K160</f>
        <v>245.32274955362499</v>
      </c>
      <c r="R160">
        <f>K160/L160</f>
        <v>0.52450206027294288</v>
      </c>
    </row>
    <row r="161" spans="1:18" x14ac:dyDescent="0.2">
      <c r="A161" t="s">
        <v>59</v>
      </c>
      <c r="B161" s="4" t="s">
        <v>60</v>
      </c>
      <c r="C161">
        <v>1.2500000000000001E-2</v>
      </c>
      <c r="D161">
        <v>1.2118992199362501E-2</v>
      </c>
      <c r="E161">
        <v>125</v>
      </c>
      <c r="F161">
        <v>121.18992199362501</v>
      </c>
      <c r="G161">
        <v>3.8100780063750198E-4</v>
      </c>
      <c r="H161">
        <f t="shared" si="45"/>
        <v>381.00780063750199</v>
      </c>
      <c r="I161">
        <f t="shared" si="46"/>
        <v>3.0480624050999947</v>
      </c>
      <c r="K161">
        <f t="shared" si="47"/>
        <v>121.18992199362501</v>
      </c>
      <c r="L161">
        <f t="shared" si="48"/>
        <v>381.00780063750199</v>
      </c>
      <c r="N161">
        <f t="shared" si="49"/>
        <v>2.0834665059314403</v>
      </c>
      <c r="O161">
        <f t="shared" si="49"/>
        <v>2.5809338673794042</v>
      </c>
      <c r="Q161">
        <f>K161</f>
        <v>121.18992199362501</v>
      </c>
      <c r="R161">
        <f>K161/L161</f>
        <v>0.31807727240977773</v>
      </c>
    </row>
    <row r="162" spans="1:18" x14ac:dyDescent="0.2">
      <c r="A162" t="s">
        <v>59</v>
      </c>
      <c r="B162" s="4" t="s">
        <v>60</v>
      </c>
      <c r="C162">
        <v>6.2500000000000003E-3</v>
      </c>
      <c r="D162">
        <v>5.4936031158624998E-3</v>
      </c>
      <c r="E162">
        <v>62.5</v>
      </c>
      <c r="F162">
        <v>54.936031158624999</v>
      </c>
      <c r="G162">
        <v>7.5639688413749997E-4</v>
      </c>
      <c r="H162">
        <f t="shared" si="45"/>
        <v>756.39688413749991</v>
      </c>
      <c r="I162">
        <f t="shared" si="46"/>
        <v>12.102350146200001</v>
      </c>
      <c r="K162">
        <f t="shared" si="47"/>
        <v>54.936031158624999</v>
      </c>
      <c r="L162">
        <f t="shared" si="48"/>
        <v>756.39688413749991</v>
      </c>
      <c r="N162">
        <f t="shared" si="49"/>
        <v>1.7398572807094173</v>
      </c>
      <c r="O162">
        <f t="shared" si="49"/>
        <v>2.8787497311662897</v>
      </c>
      <c r="Q162">
        <f>K162</f>
        <v>54.936031158624999</v>
      </c>
      <c r="R162">
        <f>K162/L162</f>
        <v>7.2628579401496557E-2</v>
      </c>
    </row>
    <row r="163" spans="1:18" x14ac:dyDescent="0.2">
      <c r="A163" t="s">
        <v>59</v>
      </c>
      <c r="B163" s="4" t="s">
        <v>60</v>
      </c>
      <c r="C163">
        <v>3.1250000000000002E-3</v>
      </c>
      <c r="D163">
        <v>2.6319425834500001E-3</v>
      </c>
      <c r="E163">
        <v>31.25</v>
      </c>
      <c r="F163">
        <v>26.319425834499999</v>
      </c>
      <c r="G163">
        <v>4.9305741654999998E-4</v>
      </c>
      <c r="H163">
        <f t="shared" si="45"/>
        <v>493.05741654999997</v>
      </c>
      <c r="I163">
        <f t="shared" si="46"/>
        <v>15.777837329600002</v>
      </c>
      <c r="K163">
        <f t="shared" si="47"/>
        <v>26.319425834499999</v>
      </c>
      <c r="L163">
        <f t="shared" si="48"/>
        <v>493.05741654999997</v>
      </c>
      <c r="N163">
        <f t="shared" si="49"/>
        <v>1.4202764107919092</v>
      </c>
      <c r="O163">
        <f t="shared" si="49"/>
        <v>2.6928974958267182</v>
      </c>
      <c r="Q163">
        <f>K163</f>
        <v>26.319425834499999</v>
      </c>
      <c r="R163">
        <f>K163/L163</f>
        <v>5.3380042467794417E-2</v>
      </c>
    </row>
    <row r="164" spans="1:18" x14ac:dyDescent="0.2">
      <c r="A164" t="s">
        <v>59</v>
      </c>
      <c r="B164" s="4" t="s">
        <v>60</v>
      </c>
      <c r="C164">
        <v>1.5625000000000001E-3</v>
      </c>
      <c r="D164">
        <v>1.13620197625E-3</v>
      </c>
      <c r="E164">
        <v>15.625</v>
      </c>
      <c r="F164">
        <v>11.362019762499999</v>
      </c>
      <c r="G164">
        <v>4.2629802374999999E-4</v>
      </c>
      <c r="H164">
        <f t="shared" si="45"/>
        <v>426.29802374999997</v>
      </c>
      <c r="I164">
        <f t="shared" si="46"/>
        <v>27.283073520000006</v>
      </c>
      <c r="K164">
        <f t="shared" si="47"/>
        <v>11.362019762499999</v>
      </c>
      <c r="L164">
        <f t="shared" si="48"/>
        <v>426.29802374999997</v>
      </c>
      <c r="N164">
        <f t="shared" si="49"/>
        <v>1.0554555403308925</v>
      </c>
      <c r="O164">
        <f t="shared" si="49"/>
        <v>2.6297133193314877</v>
      </c>
      <c r="Q164">
        <f>K164</f>
        <v>11.362019762499999</v>
      </c>
      <c r="R164">
        <f>K164/L164</f>
        <v>2.6652761986912684E-2</v>
      </c>
    </row>
    <row r="165" spans="1:18" x14ac:dyDescent="0.2">
      <c r="A165" t="s">
        <v>59</v>
      </c>
      <c r="B165" s="4" t="s">
        <v>60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f t="shared" si="45"/>
        <v>0</v>
      </c>
      <c r="I165" t="e">
        <f t="shared" si="46"/>
        <v>#DIV/0!</v>
      </c>
      <c r="K165">
        <f t="shared" si="47"/>
        <v>0</v>
      </c>
      <c r="L165">
        <f t="shared" si="48"/>
        <v>0</v>
      </c>
    </row>
    <row r="166" spans="1:18" x14ac:dyDescent="0.2">
      <c r="A166" t="s">
        <v>59</v>
      </c>
      <c r="B166" s="4" t="s">
        <v>62</v>
      </c>
      <c r="C166">
        <v>2.5000000000000001E-2</v>
      </c>
      <c r="D166">
        <v>2.4124368865262501E-2</v>
      </c>
      <c r="E166">
        <v>250</v>
      </c>
      <c r="F166">
        <v>241.243688652625</v>
      </c>
      <c r="G166">
        <v>8.7563113473750097E-4</v>
      </c>
      <c r="H166">
        <f t="shared" si="45"/>
        <v>875.63113473750093</v>
      </c>
      <c r="I166">
        <f t="shared" si="46"/>
        <v>3.5025245389500013</v>
      </c>
      <c r="K166">
        <f t="shared" si="47"/>
        <v>241.243688652625</v>
      </c>
      <c r="L166">
        <f t="shared" si="48"/>
        <v>875.63113473750093</v>
      </c>
      <c r="N166">
        <f>LOG(K166)</f>
        <v>2.3824559602782451</v>
      </c>
      <c r="O166">
        <f>LOG(L166)</f>
        <v>2.9423211953402699</v>
      </c>
      <c r="Q166">
        <f>K166</f>
        <v>241.243688652625</v>
      </c>
      <c r="R166">
        <f>K166/L166</f>
        <v>0.27550834944322267</v>
      </c>
    </row>
    <row r="167" spans="1:18" x14ac:dyDescent="0.2">
      <c r="A167" t="s">
        <v>59</v>
      </c>
      <c r="B167" s="4" t="s">
        <v>62</v>
      </c>
      <c r="C167">
        <v>1.2500000000000001E-2</v>
      </c>
      <c r="D167">
        <v>0</v>
      </c>
      <c r="E167">
        <v>125</v>
      </c>
      <c r="F167">
        <v>0</v>
      </c>
      <c r="G167">
        <v>1.2500000000000001E-2</v>
      </c>
      <c r="H167">
        <f t="shared" si="45"/>
        <v>12500</v>
      </c>
      <c r="I167">
        <f t="shared" si="46"/>
        <v>100</v>
      </c>
    </row>
    <row r="168" spans="1:18" x14ac:dyDescent="0.2">
      <c r="A168" t="s">
        <v>59</v>
      </c>
      <c r="B168" s="4" t="s">
        <v>62</v>
      </c>
      <c r="C168">
        <v>6.2500000000000003E-3</v>
      </c>
      <c r="D168">
        <v>6.0108360192000004E-3</v>
      </c>
      <c r="E168">
        <v>62.5</v>
      </c>
      <c r="F168">
        <v>60.108360191999999</v>
      </c>
      <c r="G168">
        <v>2.39163980800001E-4</v>
      </c>
      <c r="H168">
        <f t="shared" si="45"/>
        <v>239.16398080000101</v>
      </c>
      <c r="I168">
        <f t="shared" si="46"/>
        <v>3.826623692800001</v>
      </c>
      <c r="K168">
        <f>F168</f>
        <v>60.108360191999999</v>
      </c>
      <c r="L168">
        <f>H168</f>
        <v>239.16398080000101</v>
      </c>
      <c r="N168">
        <f t="shared" ref="N168:O170" si="50">LOG(K168)</f>
        <v>1.7789348802015255</v>
      </c>
      <c r="O168">
        <f t="shared" si="50"/>
        <v>2.3786957734865553</v>
      </c>
      <c r="Q168">
        <f>K168</f>
        <v>60.108360191999999</v>
      </c>
      <c r="R168">
        <f>K168/L168</f>
        <v>0.25132697654110858</v>
      </c>
    </row>
    <row r="169" spans="1:18" x14ac:dyDescent="0.2">
      <c r="A169" t="s">
        <v>59</v>
      </c>
      <c r="B169" s="4" t="s">
        <v>62</v>
      </c>
      <c r="C169">
        <v>3.1250000000000002E-3</v>
      </c>
      <c r="D169">
        <v>2.3819950862499998E-3</v>
      </c>
      <c r="E169">
        <v>31.25</v>
      </c>
      <c r="F169">
        <v>23.819950862500001</v>
      </c>
      <c r="G169">
        <v>7.4300491375000005E-4</v>
      </c>
      <c r="H169">
        <f t="shared" si="45"/>
        <v>743.00491375000013</v>
      </c>
      <c r="I169">
        <f t="shared" si="46"/>
        <v>23.77615724</v>
      </c>
      <c r="K169">
        <f>F169</f>
        <v>23.819950862500001</v>
      </c>
      <c r="L169">
        <f>H169</f>
        <v>743.00491375000013</v>
      </c>
      <c r="N169">
        <f t="shared" si="50"/>
        <v>1.3769408612539327</v>
      </c>
      <c r="O169">
        <f t="shared" si="50"/>
        <v>2.8709916859105808</v>
      </c>
      <c r="Q169">
        <f>K169</f>
        <v>23.819950862500001</v>
      </c>
      <c r="R169">
        <f>K169/L169</f>
        <v>3.2058941228637325E-2</v>
      </c>
    </row>
    <row r="170" spans="1:18" x14ac:dyDescent="0.2">
      <c r="A170" t="s">
        <v>59</v>
      </c>
      <c r="B170" s="4" t="s">
        <v>62</v>
      </c>
      <c r="C170">
        <v>1.5625000000000001E-3</v>
      </c>
      <c r="D170">
        <v>1.1258479867625E-3</v>
      </c>
      <c r="E170">
        <v>15.625</v>
      </c>
      <c r="F170">
        <v>11.258479867625001</v>
      </c>
      <c r="G170">
        <v>4.3665201323750001E-4</v>
      </c>
      <c r="H170">
        <f t="shared" si="45"/>
        <v>436.6520132375</v>
      </c>
      <c r="I170">
        <f t="shared" si="46"/>
        <v>27.945728847199998</v>
      </c>
      <c r="K170">
        <f>F170</f>
        <v>11.258479867625001</v>
      </c>
      <c r="L170">
        <f>H170</f>
        <v>436.6520132375</v>
      </c>
      <c r="N170">
        <f t="shared" si="50"/>
        <v>1.0514797555535442</v>
      </c>
      <c r="O170">
        <f t="shared" si="50"/>
        <v>2.6401354668669215</v>
      </c>
      <c r="Q170">
        <f>K170</f>
        <v>11.258479867625001</v>
      </c>
      <c r="R170">
        <f>K170/L170</f>
        <v>2.5783643556685918E-2</v>
      </c>
    </row>
    <row r="171" spans="1:18" x14ac:dyDescent="0.2">
      <c r="A171" t="s">
        <v>59</v>
      </c>
      <c r="B171" s="4" t="s">
        <v>62</v>
      </c>
      <c r="C171">
        <v>0</v>
      </c>
      <c r="D171">
        <v>0</v>
      </c>
      <c r="E171">
        <v>0</v>
      </c>
      <c r="F171">
        <v>0</v>
      </c>
      <c r="G171">
        <v>0</v>
      </c>
      <c r="H171">
        <f t="shared" si="45"/>
        <v>0</v>
      </c>
      <c r="I171" t="e">
        <f t="shared" si="46"/>
        <v>#DIV/0!</v>
      </c>
      <c r="K171">
        <f>F171</f>
        <v>0</v>
      </c>
      <c r="L171">
        <f>H171</f>
        <v>0</v>
      </c>
    </row>
    <row r="173" spans="1:18" x14ac:dyDescent="0.2">
      <c r="A173" t="s">
        <v>63</v>
      </c>
      <c r="B173" s="4" t="s">
        <v>64</v>
      </c>
      <c r="C173">
        <v>2.5000000000000001E-2</v>
      </c>
      <c r="D173">
        <v>0</v>
      </c>
      <c r="E173">
        <v>250</v>
      </c>
      <c r="F173">
        <v>0</v>
      </c>
      <c r="G173">
        <v>2.5000000000000001E-2</v>
      </c>
      <c r="H173">
        <f t="shared" ref="H173:H184" si="51">1000*G173*1000</f>
        <v>25000</v>
      </c>
      <c r="I173">
        <f t="shared" ref="I173:I184" si="52">((E173-F173)/E173)*100</f>
        <v>100</v>
      </c>
    </row>
    <row r="174" spans="1:18" x14ac:dyDescent="0.2">
      <c r="A174" t="s">
        <v>63</v>
      </c>
      <c r="B174" s="4" t="s">
        <v>64</v>
      </c>
      <c r="C174">
        <v>1.2500000000000001E-2</v>
      </c>
      <c r="D174">
        <v>0</v>
      </c>
      <c r="E174">
        <v>125</v>
      </c>
      <c r="F174">
        <v>0</v>
      </c>
      <c r="G174">
        <v>1.2500000000000001E-2</v>
      </c>
      <c r="H174">
        <f t="shared" si="51"/>
        <v>12500</v>
      </c>
      <c r="I174">
        <f t="shared" si="52"/>
        <v>100</v>
      </c>
    </row>
    <row r="175" spans="1:18" x14ac:dyDescent="0.2">
      <c r="A175" t="s">
        <v>63</v>
      </c>
      <c r="B175" s="4" t="s">
        <v>64</v>
      </c>
      <c r="C175">
        <v>6.2500000000000003E-3</v>
      </c>
      <c r="D175">
        <v>5.816718505925E-3</v>
      </c>
      <c r="E175">
        <v>62.5</v>
      </c>
      <c r="F175">
        <v>58.167185059250002</v>
      </c>
      <c r="G175">
        <v>4.33281494074999E-4</v>
      </c>
      <c r="H175">
        <f t="shared" si="51"/>
        <v>433.28149407499899</v>
      </c>
      <c r="I175">
        <f t="shared" si="52"/>
        <v>6.9325039051999964</v>
      </c>
      <c r="K175">
        <f>F175</f>
        <v>58.167185059250002</v>
      </c>
      <c r="L175">
        <f>H175</f>
        <v>433.28149407499899</v>
      </c>
      <c r="N175">
        <f t="shared" ref="N175:O177" si="53">LOG(K175)</f>
        <v>1.7646780470747085</v>
      </c>
      <c r="O175">
        <f t="shared" si="53"/>
        <v>2.6367701402396762</v>
      </c>
      <c r="Q175">
        <f>K175</f>
        <v>58.167185059250002</v>
      </c>
      <c r="R175">
        <f>K175/L175</f>
        <v>0.13424802548613243</v>
      </c>
    </row>
    <row r="176" spans="1:18" x14ac:dyDescent="0.2">
      <c r="A176" t="s">
        <v>63</v>
      </c>
      <c r="B176" s="4" t="s">
        <v>64</v>
      </c>
      <c r="C176">
        <v>3.1250000000000002E-3</v>
      </c>
      <c r="D176">
        <v>2.429485048125E-3</v>
      </c>
      <c r="E176">
        <v>31.25</v>
      </c>
      <c r="F176">
        <v>24.294850481249998</v>
      </c>
      <c r="G176">
        <v>6.9551495187499999E-4</v>
      </c>
      <c r="H176">
        <f t="shared" si="51"/>
        <v>695.51495187500007</v>
      </c>
      <c r="I176">
        <f t="shared" si="52"/>
        <v>22.256478460000007</v>
      </c>
      <c r="K176">
        <f>F176</f>
        <v>24.294850481249998</v>
      </c>
      <c r="L176">
        <f>H176</f>
        <v>695.51495187500007</v>
      </c>
      <c r="N176">
        <f t="shared" si="53"/>
        <v>1.3855142306117074</v>
      </c>
      <c r="O176">
        <f t="shared" si="53"/>
        <v>2.8423064707004717</v>
      </c>
      <c r="Q176">
        <f>K176</f>
        <v>24.294850481249998</v>
      </c>
      <c r="R176">
        <f>K176/L176</f>
        <v>3.4930737888171727E-2</v>
      </c>
    </row>
    <row r="177" spans="1:18" x14ac:dyDescent="0.2">
      <c r="A177" t="s">
        <v>63</v>
      </c>
      <c r="B177" s="4" t="s">
        <v>64</v>
      </c>
      <c r="C177">
        <v>1.5625000000000001E-3</v>
      </c>
      <c r="D177">
        <v>8.0634488930000003E-4</v>
      </c>
      <c r="E177">
        <v>15.625</v>
      </c>
      <c r="F177">
        <v>8.0634488930000003</v>
      </c>
      <c r="G177">
        <v>7.5615511069999995E-4</v>
      </c>
      <c r="H177">
        <f t="shared" si="51"/>
        <v>756.15511070000002</v>
      </c>
      <c r="I177">
        <f t="shared" si="52"/>
        <v>48.393927084799998</v>
      </c>
      <c r="K177">
        <f>F177</f>
        <v>8.0634488930000003</v>
      </c>
      <c r="L177">
        <f>H177</f>
        <v>756.15511070000002</v>
      </c>
      <c r="N177">
        <f t="shared" si="53"/>
        <v>0.90652083768925407</v>
      </c>
      <c r="O177">
        <f t="shared" si="53"/>
        <v>2.8786108918126283</v>
      </c>
      <c r="Q177">
        <f>K177</f>
        <v>8.0634488930000003</v>
      </c>
      <c r="R177">
        <f>K177/L177</f>
        <v>1.0663749776861754E-2</v>
      </c>
    </row>
    <row r="178" spans="1:18" x14ac:dyDescent="0.2">
      <c r="A178" t="s">
        <v>63</v>
      </c>
      <c r="B178" s="4" t="s">
        <v>64</v>
      </c>
      <c r="C178">
        <v>0</v>
      </c>
      <c r="D178">
        <v>0</v>
      </c>
      <c r="E178">
        <v>0</v>
      </c>
      <c r="F178">
        <v>0</v>
      </c>
      <c r="G178">
        <v>0</v>
      </c>
      <c r="H178">
        <f t="shared" si="51"/>
        <v>0</v>
      </c>
      <c r="I178" t="e">
        <f t="shared" si="52"/>
        <v>#DIV/0!</v>
      </c>
      <c r="K178">
        <f>F178</f>
        <v>0</v>
      </c>
      <c r="L178">
        <f>H178</f>
        <v>0</v>
      </c>
    </row>
    <row r="179" spans="1:18" x14ac:dyDescent="0.2">
      <c r="A179" t="s">
        <v>63</v>
      </c>
      <c r="B179" s="4" t="s">
        <v>66</v>
      </c>
      <c r="C179">
        <v>2.5000000000000001E-2</v>
      </c>
      <c r="D179">
        <v>2.4424646855700002E-2</v>
      </c>
      <c r="E179">
        <v>250</v>
      </c>
      <c r="F179">
        <v>244.24646855699999</v>
      </c>
      <c r="G179">
        <v>5.7535314430000003E-4</v>
      </c>
      <c r="H179">
        <f t="shared" si="51"/>
        <v>575.35314430000005</v>
      </c>
      <c r="I179">
        <f t="shared" si="52"/>
        <v>2.3014125772000056</v>
      </c>
      <c r="K179">
        <f>F179</f>
        <v>244.24646855699999</v>
      </c>
      <c r="L179">
        <f>H179</f>
        <v>575.35314430000005</v>
      </c>
      <c r="N179">
        <f>LOG(K179)</f>
        <v>2.387828293179775</v>
      </c>
      <c r="O179">
        <f>LOG(L179)</f>
        <v>2.7599344908519563</v>
      </c>
      <c r="Q179">
        <f>K179</f>
        <v>244.24646855699999</v>
      </c>
      <c r="R179">
        <f>K179/L179</f>
        <v>0.42451574476778253</v>
      </c>
    </row>
    <row r="180" spans="1:18" x14ac:dyDescent="0.2">
      <c r="A180" t="s">
        <v>63</v>
      </c>
      <c r="B180" s="4" t="s">
        <v>66</v>
      </c>
      <c r="C180">
        <v>1.2500000000000001E-2</v>
      </c>
      <c r="D180">
        <v>0</v>
      </c>
      <c r="E180">
        <v>125</v>
      </c>
      <c r="F180">
        <v>0</v>
      </c>
      <c r="G180">
        <v>1.2500000000000001E-2</v>
      </c>
      <c r="H180">
        <f t="shared" si="51"/>
        <v>12500</v>
      </c>
      <c r="I180">
        <f t="shared" si="52"/>
        <v>100</v>
      </c>
    </row>
    <row r="181" spans="1:18" x14ac:dyDescent="0.2">
      <c r="A181" t="s">
        <v>63</v>
      </c>
      <c r="B181" s="4" t="s">
        <v>66</v>
      </c>
      <c r="C181">
        <v>6.2500000000000003E-3</v>
      </c>
      <c r="D181">
        <v>5.7085957769250004E-3</v>
      </c>
      <c r="E181">
        <v>62.5</v>
      </c>
      <c r="F181">
        <v>57.085957769250001</v>
      </c>
      <c r="G181">
        <v>5.4140422307499901E-4</v>
      </c>
      <c r="H181">
        <f t="shared" si="51"/>
        <v>541.40422307499898</v>
      </c>
      <c r="I181">
        <f t="shared" si="52"/>
        <v>8.6624675691999986</v>
      </c>
      <c r="K181">
        <f>F181</f>
        <v>57.085957769250001</v>
      </c>
      <c r="L181">
        <f>H181</f>
        <v>541.40422307499898</v>
      </c>
      <c r="N181">
        <f>LOG(K181)</f>
        <v>1.7565292919003319</v>
      </c>
      <c r="O181">
        <f>LOG(L181)</f>
        <v>2.7335216390425696</v>
      </c>
      <c r="Q181">
        <f>K181</f>
        <v>57.085957769250001</v>
      </c>
      <c r="R181">
        <f>K181/L181</f>
        <v>0.10544054762820361</v>
      </c>
    </row>
    <row r="182" spans="1:18" x14ac:dyDescent="0.2">
      <c r="A182" t="s">
        <v>63</v>
      </c>
      <c r="B182" s="4" t="s">
        <v>66</v>
      </c>
      <c r="C182">
        <v>3.1250000000000002E-3</v>
      </c>
      <c r="D182">
        <v>0</v>
      </c>
      <c r="E182">
        <v>31.25</v>
      </c>
      <c r="F182">
        <v>0</v>
      </c>
      <c r="G182">
        <v>3.1250000000000002E-3</v>
      </c>
      <c r="H182">
        <f t="shared" si="51"/>
        <v>3125</v>
      </c>
      <c r="I182">
        <f t="shared" si="52"/>
        <v>100</v>
      </c>
    </row>
    <row r="183" spans="1:18" x14ac:dyDescent="0.2">
      <c r="A183" t="s">
        <v>63</v>
      </c>
      <c r="B183" s="4" t="s">
        <v>66</v>
      </c>
      <c r="C183">
        <v>1.5625000000000001E-3</v>
      </c>
      <c r="D183">
        <v>6.2384123332500003E-4</v>
      </c>
      <c r="E183">
        <v>15.625</v>
      </c>
      <c r="F183">
        <v>6.2384123332500003</v>
      </c>
      <c r="G183">
        <v>9.3865876667500005E-4</v>
      </c>
      <c r="H183">
        <f t="shared" si="51"/>
        <v>938.65876667500004</v>
      </c>
      <c r="I183">
        <f t="shared" si="52"/>
        <v>60.074161067199995</v>
      </c>
      <c r="K183">
        <f>F183</f>
        <v>6.2384123332500003</v>
      </c>
      <c r="L183">
        <f>H183</f>
        <v>938.65876667500004</v>
      </c>
      <c r="N183">
        <f>LOG(K183)</f>
        <v>0.79507407643860217</v>
      </c>
      <c r="O183">
        <f>LOG(L183)</f>
        <v>2.9725077406326292</v>
      </c>
      <c r="Q183">
        <f>K183</f>
        <v>6.2384123332500003</v>
      </c>
      <c r="R183">
        <f>K183/L183</f>
        <v>6.6460918011219941E-3</v>
      </c>
    </row>
    <row r="184" spans="1:18" x14ac:dyDescent="0.2">
      <c r="A184" t="s">
        <v>63</v>
      </c>
      <c r="B184" s="4" t="s">
        <v>66</v>
      </c>
      <c r="C184">
        <v>0</v>
      </c>
      <c r="D184">
        <v>0</v>
      </c>
      <c r="E184">
        <v>0</v>
      </c>
      <c r="F184">
        <v>0</v>
      </c>
      <c r="G184">
        <v>0</v>
      </c>
      <c r="H184">
        <f t="shared" si="51"/>
        <v>0</v>
      </c>
      <c r="I184" t="e">
        <f t="shared" si="52"/>
        <v>#DIV/0!</v>
      </c>
      <c r="K184">
        <f>F184</f>
        <v>0</v>
      </c>
      <c r="L184">
        <f>H184</f>
        <v>0</v>
      </c>
    </row>
  </sheetData>
  <mergeCells count="1">
    <mergeCell ref="K1:L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opLeftCell="A168" workbookViewId="0">
      <selection activeCell="B4" sqref="B4:B206"/>
    </sheetView>
  </sheetViews>
  <sheetFormatPr defaultRowHeight="14.25" x14ac:dyDescent="0.2"/>
  <cols>
    <col min="1" max="1" width="27.25" bestFit="1" customWidth="1"/>
  </cols>
  <sheetData>
    <row r="1" spans="1:10" x14ac:dyDescent="0.2">
      <c r="A1" s="1"/>
      <c r="B1" s="1"/>
      <c r="C1" s="107" t="s">
        <v>0</v>
      </c>
      <c r="D1" s="107"/>
      <c r="E1" s="1"/>
      <c r="F1" s="107" t="s">
        <v>1</v>
      </c>
      <c r="G1" s="107"/>
      <c r="H1" s="1"/>
      <c r="I1" s="107" t="s">
        <v>2</v>
      </c>
      <c r="J1" s="107"/>
    </row>
    <row r="2" spans="1:10" x14ac:dyDescent="0.2">
      <c r="A2" s="1"/>
      <c r="B2" s="1"/>
      <c r="C2" s="7" t="s">
        <v>3</v>
      </c>
      <c r="D2" s="7" t="s">
        <v>4</v>
      </c>
      <c r="E2" s="7"/>
      <c r="F2" s="7" t="s">
        <v>3</v>
      </c>
      <c r="G2" s="7" t="s">
        <v>4</v>
      </c>
      <c r="H2" s="7"/>
      <c r="I2" s="7" t="s">
        <v>3</v>
      </c>
      <c r="J2" s="7" t="s">
        <v>4</v>
      </c>
    </row>
    <row r="3" spans="1:10" x14ac:dyDescent="0.2">
      <c r="A3" s="1"/>
      <c r="B3" s="1"/>
      <c r="C3" s="2" t="s">
        <v>5</v>
      </c>
      <c r="D3" s="2" t="s">
        <v>6</v>
      </c>
      <c r="E3" s="1"/>
      <c r="F3" s="3" t="s">
        <v>7</v>
      </c>
      <c r="G3" s="3" t="s">
        <v>8</v>
      </c>
      <c r="H3" s="1"/>
      <c r="I3" s="3" t="s">
        <v>9</v>
      </c>
      <c r="J3" s="3" t="s">
        <v>10</v>
      </c>
    </row>
    <row r="4" spans="1:10" x14ac:dyDescent="0.2">
      <c r="A4" s="2" t="s">
        <v>11</v>
      </c>
      <c r="B4" s="4" t="s">
        <v>12</v>
      </c>
      <c r="C4" s="1">
        <v>941.13790260000007</v>
      </c>
      <c r="D4" s="1">
        <v>5886.2097399999957</v>
      </c>
      <c r="E4" s="1"/>
      <c r="F4" s="1">
        <v>2.9736532641820013</v>
      </c>
      <c r="G4" s="1">
        <v>3.7698357330102374</v>
      </c>
      <c r="H4" s="1"/>
      <c r="I4" s="1">
        <v>941.13790260000007</v>
      </c>
      <c r="J4" s="1">
        <v>0.15988861154648573</v>
      </c>
    </row>
    <row r="5" spans="1:10" x14ac:dyDescent="0.2">
      <c r="A5" s="2" t="s">
        <v>11</v>
      </c>
      <c r="B5" s="4" t="s">
        <v>12</v>
      </c>
      <c r="C5" s="1"/>
      <c r="D5" s="1"/>
      <c r="E5" s="1"/>
      <c r="F5" s="1"/>
      <c r="G5" s="1"/>
      <c r="H5" s="1"/>
      <c r="I5" s="1"/>
      <c r="J5" s="1"/>
    </row>
    <row r="6" spans="1:10" x14ac:dyDescent="0.2">
      <c r="A6" s="2" t="s">
        <v>11</v>
      </c>
      <c r="B6" s="4" t="s">
        <v>12</v>
      </c>
      <c r="C6" s="1">
        <v>188.38254239999998</v>
      </c>
      <c r="D6" s="1">
        <v>6161.7457600000043</v>
      </c>
      <c r="E6" s="1"/>
      <c r="F6" s="1">
        <v>2.2750406538143948</v>
      </c>
      <c r="G6" s="1">
        <v>3.7897037749113074</v>
      </c>
      <c r="H6" s="1"/>
      <c r="I6" s="1">
        <v>188.38254239999998</v>
      </c>
      <c r="J6" s="1">
        <v>3.0572917114321162E-2</v>
      </c>
    </row>
    <row r="7" spans="1:10" x14ac:dyDescent="0.2">
      <c r="A7" s="2" t="s">
        <v>11</v>
      </c>
      <c r="B7" s="4" t="s">
        <v>12</v>
      </c>
      <c r="C7" s="1">
        <v>56.877693600000001</v>
      </c>
      <c r="D7" s="1">
        <v>6812.2306400000007</v>
      </c>
      <c r="E7" s="1"/>
      <c r="F7" s="1">
        <v>1.7549419773647925</v>
      </c>
      <c r="G7" s="1">
        <v>3.8332893433398358</v>
      </c>
      <c r="H7" s="1"/>
      <c r="I7" s="1">
        <v>56.877693600000001</v>
      </c>
      <c r="J7" s="1">
        <v>8.3493493696508193E-3</v>
      </c>
    </row>
    <row r="8" spans="1:10" x14ac:dyDescent="0.2">
      <c r="A8" s="2" t="s">
        <v>11</v>
      </c>
      <c r="B8" s="4" t="s">
        <v>12</v>
      </c>
      <c r="C8" s="1">
        <v>30.309563399999998</v>
      </c>
      <c r="D8" s="1">
        <v>3219.0436600000007</v>
      </c>
      <c r="E8" s="1"/>
      <c r="F8" s="1">
        <v>1.4815796805333612</v>
      </c>
      <c r="G8" s="1">
        <v>3.5077268670765713</v>
      </c>
      <c r="H8" s="1"/>
      <c r="I8" s="1">
        <v>30.309563399999998</v>
      </c>
      <c r="J8" s="1">
        <v>9.4157043523914151E-3</v>
      </c>
    </row>
    <row r="9" spans="1:10" x14ac:dyDescent="0.2">
      <c r="A9" s="2" t="s">
        <v>11</v>
      </c>
      <c r="B9" s="4" t="s">
        <v>12</v>
      </c>
      <c r="C9" s="1">
        <v>26.539707399999998</v>
      </c>
      <c r="D9" s="1">
        <v>471.02926000000025</v>
      </c>
      <c r="E9" s="1"/>
      <c r="F9" s="1">
        <v>1.423896130462633</v>
      </c>
      <c r="G9" s="1">
        <v>2.6730478860287761</v>
      </c>
      <c r="H9" s="1"/>
      <c r="I9" s="1">
        <v>26.539707399999998</v>
      </c>
      <c r="J9" s="1">
        <v>5.6344073826751197E-2</v>
      </c>
    </row>
    <row r="10" spans="1:10" x14ac:dyDescent="0.2">
      <c r="A10" s="2" t="s">
        <v>11</v>
      </c>
      <c r="B10" s="4" t="s">
        <v>12</v>
      </c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2" t="s">
        <v>13</v>
      </c>
      <c r="B11" s="4" t="s">
        <v>14</v>
      </c>
      <c r="C11" s="1">
        <v>839.16864339999995</v>
      </c>
      <c r="D11" s="1">
        <v>16083.135660000011</v>
      </c>
      <c r="E11" s="1"/>
      <c r="F11" s="1">
        <v>2.9238492475249021</v>
      </c>
      <c r="G11" s="1">
        <v>4.2063707252006388</v>
      </c>
      <c r="H11" s="1"/>
      <c r="I11" s="1">
        <v>839.16864339999995</v>
      </c>
      <c r="J11" s="1">
        <v>5.2176929993016014E-2</v>
      </c>
    </row>
    <row r="12" spans="1:10" x14ac:dyDescent="0.2">
      <c r="A12" s="2" t="s">
        <v>13</v>
      </c>
      <c r="B12" s="4" t="s">
        <v>14</v>
      </c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2" t="s">
        <v>13</v>
      </c>
      <c r="B13" s="4" t="s">
        <v>14</v>
      </c>
      <c r="C13" s="1">
        <v>189.47034959999999</v>
      </c>
      <c r="D13" s="1">
        <v>6052.9650400000037</v>
      </c>
      <c r="E13" s="1"/>
      <c r="F13" s="1">
        <v>2.2775412564538473</v>
      </c>
      <c r="G13" s="1">
        <v>3.7819681655730624</v>
      </c>
      <c r="H13" s="1"/>
      <c r="I13" s="1">
        <v>189.47034959999999</v>
      </c>
      <c r="J13" s="1">
        <v>3.1302072347670434E-2</v>
      </c>
    </row>
    <row r="14" spans="1:10" x14ac:dyDescent="0.2">
      <c r="A14" s="2" t="s">
        <v>13</v>
      </c>
      <c r="B14" s="4" t="s">
        <v>14</v>
      </c>
      <c r="C14" s="1">
        <v>54.4965154</v>
      </c>
      <c r="D14" s="1">
        <v>7050.3484600000002</v>
      </c>
      <c r="E14" s="1"/>
      <c r="F14" s="1">
        <v>1.7363687336356615</v>
      </c>
      <c r="G14" s="1">
        <v>3.8482105823127166</v>
      </c>
      <c r="H14" s="1"/>
      <c r="I14" s="1">
        <v>54.4965154</v>
      </c>
      <c r="J14" s="1">
        <v>7.729620132846597E-3</v>
      </c>
    </row>
    <row r="15" spans="1:10" x14ac:dyDescent="0.2">
      <c r="A15" s="2" t="s">
        <v>13</v>
      </c>
      <c r="B15" s="4" t="s">
        <v>14</v>
      </c>
      <c r="C15" s="1">
        <v>28.682173599999999</v>
      </c>
      <c r="D15" s="1">
        <v>3381.7826400000004</v>
      </c>
      <c r="E15" s="1"/>
      <c r="F15" s="1">
        <v>1.4576120600611877</v>
      </c>
      <c r="G15" s="1">
        <v>3.529145690404778</v>
      </c>
      <c r="H15" s="1"/>
      <c r="I15" s="1">
        <v>28.682173599999999</v>
      </c>
      <c r="J15" s="1">
        <v>8.4813770290097634E-3</v>
      </c>
    </row>
    <row r="16" spans="1:10" x14ac:dyDescent="0.2">
      <c r="A16" s="2" t="s">
        <v>13</v>
      </c>
      <c r="B16" s="4" t="s">
        <v>14</v>
      </c>
      <c r="C16" s="1">
        <v>26.599242399999998</v>
      </c>
      <c r="D16" s="1">
        <v>465.07576000000057</v>
      </c>
      <c r="E16" s="1"/>
      <c r="F16" s="1">
        <v>1.4248692672256142</v>
      </c>
      <c r="G16" s="1">
        <v>2.6675237044382407</v>
      </c>
      <c r="H16" s="1"/>
      <c r="I16" s="1">
        <v>26.599242399999998</v>
      </c>
      <c r="J16" s="1">
        <v>5.7193353616193557E-2</v>
      </c>
    </row>
    <row r="17" spans="1:10" x14ac:dyDescent="0.2">
      <c r="A17" s="2" t="s">
        <v>13</v>
      </c>
      <c r="B17" s="4" t="s">
        <v>14</v>
      </c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5" t="s">
        <v>15</v>
      </c>
      <c r="B18" s="4" t="s">
        <v>16</v>
      </c>
      <c r="C18" s="1">
        <v>840.83988514400005</v>
      </c>
      <c r="D18" s="1">
        <v>15916.011485599998</v>
      </c>
      <c r="E18" s="1"/>
      <c r="F18" s="1">
        <v>2.9247133042179874</v>
      </c>
      <c r="G18" s="1">
        <v>4.2018342438779008</v>
      </c>
      <c r="H18" s="1"/>
      <c r="I18" s="1">
        <v>840.83988514400005</v>
      </c>
      <c r="J18" s="1">
        <v>5.2829811407509315E-2</v>
      </c>
    </row>
    <row r="19" spans="1:10" x14ac:dyDescent="0.2">
      <c r="A19" s="5" t="s">
        <v>15</v>
      </c>
      <c r="B19" s="4" t="s">
        <v>16</v>
      </c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5" t="s">
        <v>15</v>
      </c>
      <c r="B20" s="4" t="s">
        <v>16</v>
      </c>
      <c r="C20" s="1">
        <v>248.41603841599999</v>
      </c>
      <c r="D20" s="1">
        <v>158.39615840000306</v>
      </c>
      <c r="E20" s="1"/>
      <c r="F20" s="1">
        <v>2.3951796316442766</v>
      </c>
      <c r="G20" s="1">
        <v>2.1997446443878688</v>
      </c>
      <c r="H20" s="1"/>
      <c r="I20" s="1">
        <v>248.41603841599999</v>
      </c>
      <c r="J20" s="1">
        <v>1.5683211065552913</v>
      </c>
    </row>
    <row r="21" spans="1:10" x14ac:dyDescent="0.2">
      <c r="A21" s="5" t="s">
        <v>15</v>
      </c>
      <c r="B21" s="4" t="s">
        <v>16</v>
      </c>
      <c r="C21" s="1">
        <v>101.5086926</v>
      </c>
      <c r="D21" s="1">
        <v>2349.1307400000001</v>
      </c>
      <c r="E21" s="1"/>
      <c r="F21" s="1">
        <v>2.006503234235125</v>
      </c>
      <c r="G21" s="1">
        <v>3.3709071879485335</v>
      </c>
      <c r="H21" s="1"/>
      <c r="I21" s="1">
        <v>101.5086926</v>
      </c>
      <c r="J21" s="1">
        <v>4.3211172061032241E-2</v>
      </c>
    </row>
    <row r="22" spans="1:10" x14ac:dyDescent="0.2">
      <c r="A22" s="5" t="s">
        <v>15</v>
      </c>
      <c r="B22" s="4" t="s">
        <v>16</v>
      </c>
      <c r="C22" s="1">
        <v>46.183792663999995</v>
      </c>
      <c r="D22" s="1">
        <v>1631.6207336000007</v>
      </c>
      <c r="E22" s="1"/>
      <c r="F22" s="1">
        <v>1.664489594787586</v>
      </c>
      <c r="G22" s="1">
        <v>3.2126192154185667</v>
      </c>
      <c r="H22" s="1"/>
      <c r="I22" s="1">
        <v>46.183792663999995</v>
      </c>
      <c r="J22" s="1">
        <v>2.830547057470904E-2</v>
      </c>
    </row>
    <row r="23" spans="1:10" x14ac:dyDescent="0.2">
      <c r="A23" s="5" t="s">
        <v>15</v>
      </c>
      <c r="B23" s="4" t="s">
        <v>16</v>
      </c>
      <c r="C23" s="1">
        <v>9.9225554959999993</v>
      </c>
      <c r="D23" s="1">
        <v>2132.7444504</v>
      </c>
      <c r="E23" s="1"/>
      <c r="F23" s="1">
        <v>0.9966235365577012</v>
      </c>
      <c r="G23" s="1">
        <v>3.3289388205549075</v>
      </c>
      <c r="H23" s="1"/>
      <c r="I23" s="1">
        <v>9.9225554959999993</v>
      </c>
      <c r="J23" s="1">
        <v>4.6524821546899383E-3</v>
      </c>
    </row>
    <row r="24" spans="1:10" x14ac:dyDescent="0.2">
      <c r="A24" s="5" t="s">
        <v>15</v>
      </c>
      <c r="B24" s="4" t="s">
        <v>16</v>
      </c>
      <c r="C24" s="1">
        <v>0.50693854400000005</v>
      </c>
      <c r="D24" s="1">
        <v>1511.8061456</v>
      </c>
      <c r="E24" s="1"/>
      <c r="F24" s="1">
        <v>-0.29504468685882318</v>
      </c>
      <c r="G24" s="1">
        <v>3.1794961064471376</v>
      </c>
      <c r="H24" s="1"/>
      <c r="I24" s="1">
        <v>0.50693854400000005</v>
      </c>
      <c r="J24" s="1">
        <v>3.3531980636234825E-4</v>
      </c>
    </row>
    <row r="25" spans="1:10" x14ac:dyDescent="0.2">
      <c r="A25" s="5" t="s">
        <v>17</v>
      </c>
      <c r="B25" s="4" t="s">
        <v>18</v>
      </c>
      <c r="C25" s="1">
        <v>849.99290638399998</v>
      </c>
      <c r="D25" s="1">
        <v>15000.7093616</v>
      </c>
      <c r="E25" s="1"/>
      <c r="F25" s="1">
        <v>2.9294153013247155</v>
      </c>
      <c r="G25" s="1">
        <v>4.1761117966919681</v>
      </c>
      <c r="H25" s="1"/>
      <c r="I25" s="1">
        <v>849.99290638399998</v>
      </c>
      <c r="J25" s="1">
        <v>5.6663514097531877E-2</v>
      </c>
    </row>
    <row r="26" spans="1:10" x14ac:dyDescent="0.2">
      <c r="A26" s="5" t="s">
        <v>17</v>
      </c>
      <c r="B26" s="4" t="s">
        <v>18</v>
      </c>
      <c r="C26" s="1">
        <v>487.39961470399999</v>
      </c>
      <c r="D26" s="1">
        <v>1260.0385296000006</v>
      </c>
      <c r="E26" s="1"/>
      <c r="F26" s="1">
        <v>2.6878851815331681</v>
      </c>
      <c r="G26" s="1">
        <v>3.1003838252261606</v>
      </c>
      <c r="H26" s="1"/>
      <c r="I26" s="1">
        <v>487.39961470399999</v>
      </c>
      <c r="J26" s="1">
        <v>0.38681326265374205</v>
      </c>
    </row>
    <row r="27" spans="1:10" x14ac:dyDescent="0.2">
      <c r="A27" s="5" t="s">
        <v>17</v>
      </c>
      <c r="B27" s="4" t="s">
        <v>18</v>
      </c>
      <c r="C27" s="1">
        <v>208.29545518400002</v>
      </c>
      <c r="D27" s="1">
        <v>4170.4544815999998</v>
      </c>
      <c r="E27" s="1"/>
      <c r="F27" s="1">
        <v>2.3186797941434105</v>
      </c>
      <c r="G27" s="1">
        <v>3.6201833854523633</v>
      </c>
      <c r="H27" s="1"/>
      <c r="I27" s="1">
        <v>208.29545518400002</v>
      </c>
      <c r="J27" s="1">
        <v>4.9945505005029388E-2</v>
      </c>
    </row>
    <row r="28" spans="1:10" x14ac:dyDescent="0.2">
      <c r="A28" s="5" t="s">
        <v>17</v>
      </c>
      <c r="B28" s="4" t="s">
        <v>18</v>
      </c>
      <c r="C28" s="1">
        <v>109.06329665600001</v>
      </c>
      <c r="D28" s="1">
        <v>1593.6703344000009</v>
      </c>
      <c r="E28" s="1"/>
      <c r="F28" s="1">
        <v>2.0376786209674451</v>
      </c>
      <c r="G28" s="1">
        <v>3.2023984884790648</v>
      </c>
      <c r="H28" s="1"/>
      <c r="I28" s="1">
        <v>109.06329665600001</v>
      </c>
      <c r="J28" s="1">
        <v>6.8435293235888164E-2</v>
      </c>
    </row>
    <row r="29" spans="1:10" x14ac:dyDescent="0.2">
      <c r="A29" s="5" t="s">
        <v>17</v>
      </c>
      <c r="B29" s="4" t="s">
        <v>18</v>
      </c>
      <c r="C29" s="1">
        <v>34.396625143999998</v>
      </c>
      <c r="D29" s="1">
        <v>2810.3374856000009</v>
      </c>
      <c r="E29" s="1"/>
      <c r="F29" s="1">
        <v>1.5365158334657454</v>
      </c>
      <c r="G29" s="1">
        <v>3.4487584762513328</v>
      </c>
      <c r="H29" s="1"/>
      <c r="I29" s="1">
        <v>34.396625143999998</v>
      </c>
      <c r="J29" s="1">
        <v>1.2239321903595644E-2</v>
      </c>
    </row>
    <row r="30" spans="1:10" x14ac:dyDescent="0.2">
      <c r="A30" s="5" t="s">
        <v>17</v>
      </c>
      <c r="B30" s="4" t="s">
        <v>18</v>
      </c>
      <c r="C30" s="1">
        <v>10.3080806</v>
      </c>
      <c r="D30" s="1">
        <v>2094.1919400000002</v>
      </c>
      <c r="E30" s="1"/>
      <c r="F30" s="1">
        <v>1.0131778056877914</v>
      </c>
      <c r="G30" s="1">
        <v>3.3210164837719982</v>
      </c>
      <c r="H30" s="1"/>
      <c r="I30" s="1">
        <v>10.3080806</v>
      </c>
      <c r="J30" s="1">
        <v>4.9222234137717095E-3</v>
      </c>
    </row>
    <row r="31" spans="1:10" x14ac:dyDescent="0.2">
      <c r="A31" s="5" t="s">
        <v>17</v>
      </c>
      <c r="B31" s="4" t="s">
        <v>18</v>
      </c>
      <c r="C31" s="1">
        <v>1.6568000000000001</v>
      </c>
      <c r="D31" s="1">
        <v>1396.82</v>
      </c>
      <c r="E31" s="1"/>
      <c r="F31" s="1">
        <v>0.2192700858853962</v>
      </c>
      <c r="G31" s="1">
        <v>3.1451404447373927</v>
      </c>
      <c r="H31" s="1"/>
      <c r="I31" s="1">
        <v>1.6568000000000001</v>
      </c>
      <c r="J31" s="1">
        <v>1.1861227645652268E-3</v>
      </c>
    </row>
    <row r="32" spans="1:10" x14ac:dyDescent="0.2">
      <c r="A32" s="5" t="s">
        <v>19</v>
      </c>
      <c r="B32" s="4" t="s">
        <v>20</v>
      </c>
      <c r="C32" s="1">
        <v>803.58571314000005</v>
      </c>
      <c r="D32" s="1">
        <v>19641.428685999996</v>
      </c>
      <c r="E32" s="1"/>
      <c r="F32" s="1">
        <v>2.9050322068721077</v>
      </c>
      <c r="G32" s="1">
        <v>4.2931730744834979</v>
      </c>
      <c r="H32" s="1"/>
      <c r="I32" s="1">
        <v>803.58571314000005</v>
      </c>
      <c r="J32" s="1">
        <v>4.0912793360738539E-2</v>
      </c>
    </row>
    <row r="33" spans="1:10" x14ac:dyDescent="0.2">
      <c r="A33" s="5" t="s">
        <v>19</v>
      </c>
      <c r="B33" s="4" t="s">
        <v>20</v>
      </c>
      <c r="C33" s="1">
        <v>412.85300116499997</v>
      </c>
      <c r="D33" s="1">
        <v>8714.6998835000086</v>
      </c>
      <c r="E33" s="1"/>
      <c r="F33" s="1">
        <v>2.6157954459736201</v>
      </c>
      <c r="G33" s="1">
        <v>3.9402524354868436</v>
      </c>
      <c r="H33" s="1"/>
      <c r="I33" s="1">
        <v>412.85300116499997</v>
      </c>
      <c r="J33" s="1">
        <v>4.7374322315640024E-2</v>
      </c>
    </row>
    <row r="34" spans="1:10" x14ac:dyDescent="0.2">
      <c r="A34" s="5" t="s">
        <v>19</v>
      </c>
      <c r="B34" s="4" t="s">
        <v>20</v>
      </c>
      <c r="C34" s="1">
        <v>178.26470703125</v>
      </c>
      <c r="D34" s="1">
        <v>7173.5292968750009</v>
      </c>
      <c r="E34" s="1"/>
      <c r="F34" s="1">
        <v>2.2510653697667369</v>
      </c>
      <c r="G34" s="1">
        <v>3.8557328763159084</v>
      </c>
      <c r="H34" s="1"/>
      <c r="I34" s="1">
        <v>178.26470703125</v>
      </c>
      <c r="J34" s="1">
        <v>2.4850349061640735E-2</v>
      </c>
    </row>
    <row r="35" spans="1:10" x14ac:dyDescent="0.2">
      <c r="A35" s="5" t="s">
        <v>19</v>
      </c>
      <c r="B35" s="4" t="s">
        <v>20</v>
      </c>
      <c r="C35" s="1">
        <v>104.63605874000001</v>
      </c>
      <c r="D35" s="1">
        <v>2036.394125999999</v>
      </c>
      <c r="E35" s="1"/>
      <c r="F35" s="1">
        <v>2.01968137299371</v>
      </c>
      <c r="G35" s="1">
        <v>3.3088618356401649</v>
      </c>
      <c r="H35" s="1"/>
      <c r="I35" s="1">
        <v>104.63605874000001</v>
      </c>
      <c r="J35" s="1">
        <v>5.1383009508838104E-2</v>
      </c>
    </row>
    <row r="36" spans="1:10" x14ac:dyDescent="0.2">
      <c r="A36" s="5" t="s">
        <v>19</v>
      </c>
      <c r="B36" s="4" t="s">
        <v>20</v>
      </c>
      <c r="C36" s="1">
        <v>30.489781140000002</v>
      </c>
      <c r="D36" s="1">
        <v>3201.021886</v>
      </c>
      <c r="E36" s="1"/>
      <c r="F36" s="1">
        <v>1.4841543069488032</v>
      </c>
      <c r="G36" s="1">
        <v>3.5052886435088739</v>
      </c>
      <c r="H36" s="1"/>
      <c r="I36" s="1">
        <v>30.489781140000002</v>
      </c>
      <c r="J36" s="1">
        <v>9.5250148939469027E-3</v>
      </c>
    </row>
    <row r="37" spans="1:10" x14ac:dyDescent="0.2">
      <c r="A37" s="5" t="s">
        <v>19</v>
      </c>
      <c r="B37" s="4" t="s">
        <v>20</v>
      </c>
      <c r="C37" s="1">
        <v>11.6604765</v>
      </c>
      <c r="D37" s="1">
        <v>1958.9523500000003</v>
      </c>
      <c r="E37" s="1"/>
      <c r="F37" s="1">
        <v>1.0667162980295379</v>
      </c>
      <c r="G37" s="1">
        <v>3.2920238722460153</v>
      </c>
      <c r="H37" s="1"/>
      <c r="I37" s="1">
        <v>11.6604765</v>
      </c>
      <c r="J37" s="1">
        <v>5.9524043553177792E-3</v>
      </c>
    </row>
    <row r="38" spans="1:10" x14ac:dyDescent="0.2">
      <c r="A38" s="5" t="s">
        <v>19</v>
      </c>
      <c r="B38" s="4" t="s">
        <v>20</v>
      </c>
      <c r="C38" s="1">
        <v>9.9061167712500016</v>
      </c>
      <c r="D38" s="1">
        <v>571.88832287499986</v>
      </c>
      <c r="E38" s="1"/>
      <c r="F38" s="1">
        <v>0.99590344304989187</v>
      </c>
      <c r="G38" s="1">
        <v>2.7573112289776462</v>
      </c>
      <c r="H38" s="1"/>
      <c r="I38" s="1">
        <v>9.9061167712500016</v>
      </c>
      <c r="J38" s="1">
        <v>1.7321767860987127E-2</v>
      </c>
    </row>
    <row r="39" spans="1:10" x14ac:dyDescent="0.2">
      <c r="A39" s="5" t="s">
        <v>21</v>
      </c>
      <c r="B39" s="4" t="s">
        <v>22</v>
      </c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5" t="s">
        <v>21</v>
      </c>
      <c r="B40" s="4" t="s">
        <v>22</v>
      </c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5" t="s">
        <v>21</v>
      </c>
      <c r="B41" s="4" t="s">
        <v>22</v>
      </c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5" t="s">
        <v>21</v>
      </c>
      <c r="B42" s="4" t="s">
        <v>22</v>
      </c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5" t="s">
        <v>21</v>
      </c>
      <c r="B43" s="4" t="s">
        <v>22</v>
      </c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5" t="s">
        <v>21</v>
      </c>
      <c r="B44" s="4" t="s">
        <v>22</v>
      </c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5" t="s">
        <v>21</v>
      </c>
      <c r="B45" s="4" t="s">
        <v>22</v>
      </c>
      <c r="C45" s="1">
        <v>10.68560178125</v>
      </c>
      <c r="D45" s="1">
        <v>493.93982187500001</v>
      </c>
      <c r="E45" s="1"/>
      <c r="F45" s="1">
        <v>1.0287989853598745</v>
      </c>
      <c r="G45" s="1">
        <v>2.6936740407867901</v>
      </c>
      <c r="H45" s="1"/>
      <c r="I45" s="1">
        <v>10.68560178125</v>
      </c>
      <c r="J45" s="1">
        <v>2.1633408176500852E-2</v>
      </c>
    </row>
    <row r="46" spans="1:10" x14ac:dyDescent="0.2">
      <c r="A46" s="5" t="s">
        <v>23</v>
      </c>
      <c r="B46" s="4" t="s">
        <v>24</v>
      </c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5" t="s">
        <v>23</v>
      </c>
      <c r="B47" s="4" t="s">
        <v>24</v>
      </c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5" t="s">
        <v>23</v>
      </c>
      <c r="B48" s="4" t="s">
        <v>24</v>
      </c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5" t="s">
        <v>23</v>
      </c>
      <c r="B49" s="4" t="s">
        <v>24</v>
      </c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5" t="s">
        <v>23</v>
      </c>
      <c r="B50" s="4" t="s">
        <v>24</v>
      </c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5" t="s">
        <v>23</v>
      </c>
      <c r="B51" s="4" t="s">
        <v>24</v>
      </c>
      <c r="C51" s="1">
        <v>18.232331983999998</v>
      </c>
      <c r="D51" s="1">
        <v>1301.7668016000005</v>
      </c>
      <c r="E51" s="1"/>
      <c r="F51" s="1">
        <v>1.2608422201092777</v>
      </c>
      <c r="G51" s="1">
        <v>3.1145331917213253</v>
      </c>
      <c r="H51" s="1"/>
      <c r="I51" s="1">
        <v>18.232331983999998</v>
      </c>
      <c r="J51" s="1">
        <v>1.4005835731553958E-2</v>
      </c>
    </row>
    <row r="52" spans="1:10" x14ac:dyDescent="0.2">
      <c r="A52" s="5" t="s">
        <v>23</v>
      </c>
      <c r="B52" s="4" t="s">
        <v>24</v>
      </c>
      <c r="C52" s="1">
        <v>14.748464096000001</v>
      </c>
      <c r="D52" s="1">
        <v>87.653590399999985</v>
      </c>
      <c r="E52" s="1"/>
      <c r="F52" s="1">
        <v>1.1687467952726092</v>
      </c>
      <c r="G52" s="1">
        <v>1.9427697100358849</v>
      </c>
      <c r="H52" s="1"/>
      <c r="I52" s="1">
        <v>14.748464096000001</v>
      </c>
      <c r="J52" s="1">
        <v>0.16825852801575603</v>
      </c>
    </row>
    <row r="53" spans="1:10" x14ac:dyDescent="0.2">
      <c r="A53" s="5" t="s">
        <v>25</v>
      </c>
      <c r="B53" s="4" t="s">
        <v>26</v>
      </c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5" t="s">
        <v>25</v>
      </c>
      <c r="B54" s="4" t="s">
        <v>26</v>
      </c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5" t="s">
        <v>25</v>
      </c>
      <c r="B55" s="4" t="s">
        <v>26</v>
      </c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5" t="s">
        <v>25</v>
      </c>
      <c r="B56" s="4" t="s">
        <v>26</v>
      </c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5" t="s">
        <v>25</v>
      </c>
      <c r="B57" s="4" t="s">
        <v>26</v>
      </c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5" t="s">
        <v>25</v>
      </c>
      <c r="B58" s="4" t="s">
        <v>26</v>
      </c>
      <c r="C58" s="1">
        <v>16.295897503999999</v>
      </c>
      <c r="D58" s="1">
        <v>1495.4102496000003</v>
      </c>
      <c r="E58" s="1"/>
      <c r="F58" s="1">
        <v>1.2120782844268645</v>
      </c>
      <c r="G58" s="1">
        <v>3.1747603529921284</v>
      </c>
      <c r="H58" s="1"/>
      <c r="I58" s="1">
        <v>16.295897503999999</v>
      </c>
      <c r="J58" s="1">
        <v>1.0897275519115178E-2</v>
      </c>
    </row>
    <row r="59" spans="1:10" x14ac:dyDescent="0.2">
      <c r="A59" s="5" t="s">
        <v>25</v>
      </c>
      <c r="B59" s="4" t="s">
        <v>26</v>
      </c>
      <c r="C59" s="1">
        <v>13.009422824000001</v>
      </c>
      <c r="D59" s="1">
        <v>261.55771759999999</v>
      </c>
      <c r="E59" s="1"/>
      <c r="F59" s="1">
        <v>1.1142580290817792</v>
      </c>
      <c r="G59" s="1">
        <v>2.4175675389749811</v>
      </c>
      <c r="H59" s="1"/>
      <c r="I59" s="1">
        <v>13.009422824000001</v>
      </c>
      <c r="J59" s="1">
        <v>4.9738248763492046E-2</v>
      </c>
    </row>
    <row r="60" spans="1:10" x14ac:dyDescent="0.2">
      <c r="A60" s="2" t="s">
        <v>27</v>
      </c>
      <c r="B60" s="4" t="s">
        <v>28</v>
      </c>
      <c r="C60" s="1">
        <v>904.36030306500015</v>
      </c>
      <c r="D60" s="1">
        <v>9563.9696934999847</v>
      </c>
      <c r="E60" s="1"/>
      <c r="F60" s="1">
        <v>2.9563414907164534</v>
      </c>
      <c r="G60" s="1">
        <v>3.9806381912448061</v>
      </c>
      <c r="H60" s="1"/>
      <c r="I60" s="1">
        <v>904.36030306500015</v>
      </c>
      <c r="J60" s="1">
        <v>9.4559093352171081E-2</v>
      </c>
    </row>
    <row r="61" spans="1:10" x14ac:dyDescent="0.2">
      <c r="A61" s="2" t="s">
        <v>27</v>
      </c>
      <c r="B61" s="4" t="s">
        <v>28</v>
      </c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2" t="s">
        <v>27</v>
      </c>
      <c r="B62" s="4" t="s">
        <v>28</v>
      </c>
      <c r="C62" s="1">
        <v>231.45711998500008</v>
      </c>
      <c r="D62" s="1">
        <v>1854.2880014999937</v>
      </c>
      <c r="E62" s="1"/>
      <c r="F62" s="1">
        <v>2.364470544905549</v>
      </c>
      <c r="G62" s="1">
        <v>3.2681771881409638</v>
      </c>
      <c r="H62" s="1"/>
      <c r="I62" s="1">
        <v>231.45711998500008</v>
      </c>
      <c r="J62" s="1">
        <v>0.12482263801403391</v>
      </c>
    </row>
    <row r="63" spans="1:10" x14ac:dyDescent="0.2">
      <c r="A63" s="2" t="s">
        <v>27</v>
      </c>
      <c r="B63" s="4" t="s">
        <v>28</v>
      </c>
      <c r="C63" s="1">
        <v>75.341244160000002</v>
      </c>
      <c r="D63" s="1">
        <v>4965.8755840000003</v>
      </c>
      <c r="E63" s="1"/>
      <c r="F63" s="1">
        <v>1.8770327877196666</v>
      </c>
      <c r="G63" s="1">
        <v>3.6959958344575439</v>
      </c>
      <c r="H63" s="1"/>
      <c r="I63" s="1">
        <v>75.341244160000002</v>
      </c>
      <c r="J63" s="1">
        <v>1.5171794557791321E-2</v>
      </c>
    </row>
    <row r="64" spans="1:10" x14ac:dyDescent="0.2">
      <c r="A64" s="2" t="s">
        <v>27</v>
      </c>
      <c r="B64" s="4" t="s">
        <v>28</v>
      </c>
      <c r="C64" s="1">
        <v>23.0056665</v>
      </c>
      <c r="D64" s="1">
        <v>3949.4333500000002</v>
      </c>
      <c r="E64" s="1"/>
      <c r="F64" s="1">
        <v>1.3618348197820449</v>
      </c>
      <c r="G64" s="1">
        <v>3.596534789139985</v>
      </c>
      <c r="H64" s="1"/>
      <c r="I64" s="1">
        <v>23.0056665</v>
      </c>
      <c r="J64" s="1">
        <v>5.8250550044096827E-3</v>
      </c>
    </row>
    <row r="65" spans="1:10" x14ac:dyDescent="0.2">
      <c r="A65" s="2" t="s">
        <v>27</v>
      </c>
      <c r="B65" s="4" t="s">
        <v>28</v>
      </c>
      <c r="C65" s="1">
        <v>6.1109796250000006</v>
      </c>
      <c r="D65" s="1">
        <v>2513.9020375000005</v>
      </c>
      <c r="E65" s="1"/>
      <c r="F65" s="1">
        <v>0.78611083571380136</v>
      </c>
      <c r="G65" s="1">
        <v>3.4003483499600753</v>
      </c>
      <c r="H65" s="1"/>
      <c r="I65" s="1">
        <v>6.1109796250000006</v>
      </c>
      <c r="J65" s="1">
        <v>2.4308742082397071E-3</v>
      </c>
    </row>
    <row r="66" spans="1:10" x14ac:dyDescent="0.2">
      <c r="A66" s="2" t="s">
        <v>27</v>
      </c>
      <c r="B66" s="4" t="s">
        <v>28</v>
      </c>
      <c r="C66" s="1">
        <v>1.4487970649999999</v>
      </c>
      <c r="D66" s="1">
        <v>1417.6202934999999</v>
      </c>
      <c r="E66" s="1"/>
      <c r="F66" s="1">
        <v>0.16100755750506637</v>
      </c>
      <c r="G66" s="1">
        <v>3.1515599215943197</v>
      </c>
      <c r="H66" s="1"/>
      <c r="I66" s="1">
        <v>1.4487970649999999</v>
      </c>
      <c r="J66" s="1">
        <v>1.0219923287236718E-3</v>
      </c>
    </row>
    <row r="67" spans="1:10" x14ac:dyDescent="0.2">
      <c r="A67" s="2" t="s">
        <v>29</v>
      </c>
      <c r="B67" s="4" t="s">
        <v>30</v>
      </c>
      <c r="C67" s="1">
        <v>872.28934944000002</v>
      </c>
      <c r="D67" s="1">
        <v>12771.065056000009</v>
      </c>
      <c r="E67" s="1"/>
      <c r="F67" s="1">
        <v>2.9406605698188581</v>
      </c>
      <c r="G67" s="1">
        <v>4.1062271172051421</v>
      </c>
      <c r="H67" s="1"/>
      <c r="I67" s="1">
        <v>872.28934944000002</v>
      </c>
      <c r="J67" s="1">
        <v>6.8302005010160635E-2</v>
      </c>
    </row>
    <row r="68" spans="1:10" x14ac:dyDescent="0.2">
      <c r="A68" s="2" t="s">
        <v>29</v>
      </c>
      <c r="B68" s="4" t="s">
        <v>30</v>
      </c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2" t="s">
        <v>29</v>
      </c>
      <c r="B69" s="4" t="s">
        <v>30</v>
      </c>
      <c r="C69" s="1">
        <v>228.38777986500003</v>
      </c>
      <c r="D69" s="1">
        <v>2161.222013499997</v>
      </c>
      <c r="E69" s="1"/>
      <c r="F69" s="1">
        <v>2.3586728627998257</v>
      </c>
      <c r="G69" s="1">
        <v>3.334699382471122</v>
      </c>
      <c r="H69" s="1"/>
      <c r="I69" s="1">
        <v>228.38777986500003</v>
      </c>
      <c r="J69" s="1">
        <v>0.10567529778911366</v>
      </c>
    </row>
    <row r="70" spans="1:10" x14ac:dyDescent="0.2">
      <c r="A70" s="2" t="s">
        <v>29</v>
      </c>
      <c r="B70" s="4" t="s">
        <v>30</v>
      </c>
      <c r="C70" s="1">
        <v>91.313459265000034</v>
      </c>
      <c r="D70" s="1">
        <v>3368.6540734999967</v>
      </c>
      <c r="E70" s="1"/>
      <c r="F70" s="1">
        <v>1.9605347956472474</v>
      </c>
      <c r="G70" s="1">
        <v>3.5274564156461303</v>
      </c>
      <c r="H70" s="1"/>
      <c r="I70" s="1">
        <v>91.313459265000034</v>
      </c>
      <c r="J70" s="1">
        <v>2.7106808022625575E-2</v>
      </c>
    </row>
    <row r="71" spans="1:10" x14ac:dyDescent="0.2">
      <c r="A71" s="2" t="s">
        <v>29</v>
      </c>
      <c r="B71" s="4" t="s">
        <v>30</v>
      </c>
      <c r="C71" s="1">
        <v>22.779593865000002</v>
      </c>
      <c r="D71" s="1">
        <v>3972.0406135000003</v>
      </c>
      <c r="E71" s="1"/>
      <c r="F71" s="1">
        <v>1.3575459768211435</v>
      </c>
      <c r="G71" s="1">
        <v>3.5990136804398509</v>
      </c>
      <c r="H71" s="1"/>
      <c r="I71" s="1">
        <v>22.779593865000002</v>
      </c>
      <c r="J71" s="1">
        <v>5.7349851327243989E-3</v>
      </c>
    </row>
    <row r="72" spans="1:10" x14ac:dyDescent="0.2">
      <c r="A72" s="2" t="s">
        <v>29</v>
      </c>
      <c r="B72" s="4" t="s">
        <v>30</v>
      </c>
      <c r="C72" s="1">
        <v>11.764447140000001</v>
      </c>
      <c r="D72" s="1">
        <v>1948.555286</v>
      </c>
      <c r="E72" s="1"/>
      <c r="F72" s="1">
        <v>1.0705715226987025</v>
      </c>
      <c r="G72" s="1">
        <v>3.2897127324608118</v>
      </c>
      <c r="H72" s="1"/>
      <c r="I72" s="1">
        <v>11.764447140000001</v>
      </c>
      <c r="J72" s="1">
        <v>6.0375228891503983E-3</v>
      </c>
    </row>
    <row r="73" spans="1:10" x14ac:dyDescent="0.2">
      <c r="A73" s="2" t="s">
        <v>29</v>
      </c>
      <c r="B73" s="4" t="s">
        <v>30</v>
      </c>
      <c r="C73" s="1">
        <v>4.9589865</v>
      </c>
      <c r="D73" s="1">
        <v>1066.6013499999999</v>
      </c>
      <c r="E73" s="1"/>
      <c r="F73" s="1">
        <v>0.69539292599962244</v>
      </c>
      <c r="G73" s="1">
        <v>3.0280021290348191</v>
      </c>
      <c r="H73" s="1"/>
      <c r="I73" s="1">
        <v>4.9589865</v>
      </c>
      <c r="J73" s="1">
        <v>4.6493345428448973E-3</v>
      </c>
    </row>
    <row r="74" spans="1:10" x14ac:dyDescent="0.2">
      <c r="A74" s="2" t="s">
        <v>31</v>
      </c>
      <c r="B74" s="4" t="s">
        <v>32</v>
      </c>
      <c r="C74" s="1">
        <v>764.77414650000014</v>
      </c>
      <c r="D74" s="1">
        <v>23522.585349999987</v>
      </c>
      <c r="E74" s="1"/>
      <c r="F74" s="1">
        <v>2.8835331980152068</v>
      </c>
      <c r="G74" s="1">
        <v>4.371485053013509</v>
      </c>
      <c r="H74" s="1"/>
      <c r="I74" s="1">
        <v>764.77414650000014</v>
      </c>
      <c r="J74" s="1">
        <v>3.2512333789874018E-2</v>
      </c>
    </row>
    <row r="75" spans="1:10" x14ac:dyDescent="0.2">
      <c r="A75" s="2" t="s">
        <v>31</v>
      </c>
      <c r="B75" s="4" t="s">
        <v>32</v>
      </c>
      <c r="C75" s="1">
        <v>496.17126058499997</v>
      </c>
      <c r="D75" s="1">
        <v>382.87394150000875</v>
      </c>
      <c r="E75" s="1"/>
      <c r="F75" s="1">
        <v>2.6956316052993183</v>
      </c>
      <c r="G75" s="1">
        <v>2.5830558091581728</v>
      </c>
      <c r="H75" s="1"/>
      <c r="I75" s="1">
        <v>496.17126058499997</v>
      </c>
      <c r="J75" s="1">
        <v>1.2959128496473784</v>
      </c>
    </row>
    <row r="76" spans="1:10" x14ac:dyDescent="0.2">
      <c r="A76" s="2" t="s">
        <v>31</v>
      </c>
      <c r="B76" s="4" t="s">
        <v>32</v>
      </c>
      <c r="C76" s="1">
        <v>164.44596038500003</v>
      </c>
      <c r="D76" s="1">
        <v>8555.4039614999983</v>
      </c>
      <c r="E76" s="1"/>
      <c r="F76" s="1">
        <v>2.2160232095058032</v>
      </c>
      <c r="G76" s="1">
        <v>3.93224052049412</v>
      </c>
      <c r="H76" s="1"/>
      <c r="I76" s="1">
        <v>164.44596038500003</v>
      </c>
      <c r="J76" s="1">
        <v>1.9221296986678828E-2</v>
      </c>
    </row>
    <row r="77" spans="1:10" x14ac:dyDescent="0.2">
      <c r="A77" s="2" t="s">
        <v>31</v>
      </c>
      <c r="B77" s="4" t="s">
        <v>32</v>
      </c>
      <c r="C77" s="1">
        <v>66.986351865000003</v>
      </c>
      <c r="D77" s="1">
        <v>5801.3648135000012</v>
      </c>
      <c r="E77" s="1"/>
      <c r="F77" s="1">
        <v>1.8259863263798166</v>
      </c>
      <c r="G77" s="1">
        <v>3.763530176536086</v>
      </c>
      <c r="H77" s="1"/>
      <c r="I77" s="1">
        <v>66.986351865000003</v>
      </c>
      <c r="J77" s="1">
        <v>1.1546653937211493E-2</v>
      </c>
    </row>
    <row r="78" spans="1:10" x14ac:dyDescent="0.2">
      <c r="A78" s="2" t="s">
        <v>31</v>
      </c>
      <c r="B78" s="4" t="s">
        <v>32</v>
      </c>
      <c r="C78" s="1">
        <v>15.836063040000001</v>
      </c>
      <c r="D78" s="1">
        <v>4666.3936960000001</v>
      </c>
      <c r="E78" s="1"/>
      <c r="F78" s="1">
        <v>1.1996472219176038</v>
      </c>
      <c r="G78" s="1">
        <v>3.668981376718234</v>
      </c>
      <c r="H78" s="1"/>
      <c r="I78" s="1">
        <v>15.836063040000001</v>
      </c>
      <c r="J78" s="1">
        <v>3.3936405866428635E-3</v>
      </c>
    </row>
    <row r="79" spans="1:10" x14ac:dyDescent="0.2">
      <c r="A79" s="2" t="s">
        <v>31</v>
      </c>
      <c r="B79" s="4" t="s">
        <v>32</v>
      </c>
      <c r="C79" s="1">
        <v>4.3852354650000001</v>
      </c>
      <c r="D79" s="1">
        <v>2686.4764534999999</v>
      </c>
      <c r="E79" s="1"/>
      <c r="F79" s="1">
        <v>0.64199291774873635</v>
      </c>
      <c r="G79" s="1">
        <v>3.4291830384056126</v>
      </c>
      <c r="H79" s="1"/>
      <c r="I79" s="1">
        <v>4.3852354650000001</v>
      </c>
      <c r="J79" s="1">
        <v>1.6323372048494302E-3</v>
      </c>
    </row>
    <row r="80" spans="1:10" x14ac:dyDescent="0.2">
      <c r="A80" s="2" t="s">
        <v>31</v>
      </c>
      <c r="B80" s="4" t="s">
        <v>32</v>
      </c>
      <c r="C80" s="1">
        <v>0.92190503999999995</v>
      </c>
      <c r="D80" s="1">
        <v>1470.3094960000001</v>
      </c>
      <c r="E80" s="1"/>
      <c r="F80" s="1">
        <v>-3.5313810755377498E-2</v>
      </c>
      <c r="G80" s="1">
        <v>3.1674087621340687</v>
      </c>
      <c r="H80" s="1"/>
      <c r="I80" s="1">
        <v>0.92190503999999995</v>
      </c>
      <c r="J80" s="1">
        <v>6.2701427319081932E-4</v>
      </c>
    </row>
    <row r="81" spans="1:10" x14ac:dyDescent="0.2">
      <c r="A81" s="2" t="s">
        <v>33</v>
      </c>
      <c r="B81" s="4" t="s">
        <v>34</v>
      </c>
      <c r="C81" s="1">
        <v>860.46381096000016</v>
      </c>
      <c r="D81" s="1">
        <v>13953.618903999986</v>
      </c>
      <c r="E81" s="1"/>
      <c r="F81" s="1">
        <v>2.9347326096654665</v>
      </c>
      <c r="G81" s="1">
        <v>4.1446868575172822</v>
      </c>
      <c r="H81" s="1"/>
      <c r="I81" s="1">
        <v>860.46381096000016</v>
      </c>
      <c r="J81" s="1">
        <v>6.1665996246560599E-2</v>
      </c>
    </row>
    <row r="82" spans="1:10" x14ac:dyDescent="0.2">
      <c r="A82" s="2" t="s">
        <v>33</v>
      </c>
      <c r="B82" s="4" t="s">
        <v>34</v>
      </c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2" t="s">
        <v>33</v>
      </c>
      <c r="B83" s="4" t="s">
        <v>34</v>
      </c>
      <c r="C83" s="1">
        <v>200.02491106500003</v>
      </c>
      <c r="D83" s="1">
        <v>4997.5088934999976</v>
      </c>
      <c r="E83" s="1"/>
      <c r="F83" s="1">
        <v>2.3010840859857717</v>
      </c>
      <c r="G83" s="1">
        <v>3.6987535756554948</v>
      </c>
      <c r="H83" s="1"/>
      <c r="I83" s="1">
        <v>200.02491106500003</v>
      </c>
      <c r="J83" s="1">
        <v>4.0024923482409831E-2</v>
      </c>
    </row>
    <row r="84" spans="1:10" x14ac:dyDescent="0.2">
      <c r="A84" s="2" t="s">
        <v>33</v>
      </c>
      <c r="B84" s="4" t="s">
        <v>34</v>
      </c>
      <c r="C84" s="1">
        <v>82.275874665000003</v>
      </c>
      <c r="D84" s="1">
        <v>4272.4125335000008</v>
      </c>
      <c r="E84" s="1"/>
      <c r="F84" s="1">
        <v>1.9152725079237356</v>
      </c>
      <c r="G84" s="1">
        <v>3.6306731804373307</v>
      </c>
      <c r="H84" s="1"/>
      <c r="I84" s="1">
        <v>82.275874665000003</v>
      </c>
      <c r="J84" s="1">
        <v>1.9257474323903557E-2</v>
      </c>
    </row>
    <row r="85" spans="1:10" x14ac:dyDescent="0.2">
      <c r="A85" s="2" t="s">
        <v>33</v>
      </c>
      <c r="B85" s="4" t="s">
        <v>34</v>
      </c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2" t="s">
        <v>33</v>
      </c>
      <c r="B86" s="4" t="s">
        <v>34</v>
      </c>
      <c r="C86" s="1">
        <v>6.1109796250000006</v>
      </c>
      <c r="D86" s="1">
        <v>2513.9020375000005</v>
      </c>
      <c r="E86" s="1"/>
      <c r="F86" s="1">
        <v>0.78611083571380136</v>
      </c>
      <c r="G86" s="1">
        <v>3.4003483499600753</v>
      </c>
      <c r="H86" s="1"/>
      <c r="I86" s="1">
        <v>6.1109796250000006</v>
      </c>
      <c r="J86" s="1">
        <v>2.4308742082397071E-3</v>
      </c>
    </row>
    <row r="87" spans="1:10" x14ac:dyDescent="0.2">
      <c r="A87" s="2" t="s">
        <v>33</v>
      </c>
      <c r="B87" s="4" t="s">
        <v>34</v>
      </c>
      <c r="C87" s="1">
        <v>1.6660031850000001</v>
      </c>
      <c r="D87" s="1">
        <v>1395.8996815</v>
      </c>
      <c r="E87" s="1"/>
      <c r="F87" s="1">
        <v>0.22167582733883764</v>
      </c>
      <c r="G87" s="1">
        <v>3.1448542081607251</v>
      </c>
      <c r="H87" s="1"/>
      <c r="I87" s="1">
        <v>1.6660031850000001</v>
      </c>
      <c r="J87" s="1">
        <v>1.1934977900487471E-3</v>
      </c>
    </row>
    <row r="88" spans="1:10" x14ac:dyDescent="0.2">
      <c r="A88" s="2" t="s">
        <v>35</v>
      </c>
      <c r="B88" s="4" t="s">
        <v>36</v>
      </c>
      <c r="C88" s="1">
        <v>882.7170459849998</v>
      </c>
      <c r="D88" s="1">
        <v>11728.295401500027</v>
      </c>
      <c r="E88" s="1"/>
      <c r="F88" s="1">
        <v>2.9458215132484291</v>
      </c>
      <c r="G88" s="1">
        <v>4.0692348960441329</v>
      </c>
      <c r="H88" s="1"/>
      <c r="I88" s="1">
        <v>882.7170459849998</v>
      </c>
      <c r="J88" s="1">
        <v>7.5263882411428853E-2</v>
      </c>
    </row>
    <row r="89" spans="1:10" x14ac:dyDescent="0.2">
      <c r="A89" s="2" t="s">
        <v>35</v>
      </c>
      <c r="B89" s="4" t="s">
        <v>36</v>
      </c>
      <c r="C89" s="1">
        <v>462.56363934000007</v>
      </c>
      <c r="D89" s="1">
        <v>3743.6360659999987</v>
      </c>
      <c r="E89" s="1"/>
      <c r="F89" s="1">
        <v>2.6651714912650601</v>
      </c>
      <c r="G89" s="1">
        <v>3.5732936225953709</v>
      </c>
      <c r="H89" s="1"/>
      <c r="I89" s="1">
        <v>462.56363934000007</v>
      </c>
      <c r="J89" s="1">
        <v>0.12355999119172932</v>
      </c>
    </row>
    <row r="90" spans="1:10" x14ac:dyDescent="0.2">
      <c r="A90" s="2" t="s">
        <v>35</v>
      </c>
      <c r="B90" s="4" t="s">
        <v>36</v>
      </c>
      <c r="C90" s="1">
        <v>241.18323486000003</v>
      </c>
      <c r="D90" s="1">
        <v>881.67651400000022</v>
      </c>
      <c r="E90" s="1"/>
      <c r="F90" s="1">
        <v>2.3823471158195093</v>
      </c>
      <c r="G90" s="1">
        <v>2.9453092722587013</v>
      </c>
      <c r="H90" s="1"/>
      <c r="I90" s="1">
        <v>241.18323486000003</v>
      </c>
      <c r="J90" s="1">
        <v>0.27355070825897032</v>
      </c>
    </row>
    <row r="91" spans="1:10" x14ac:dyDescent="0.2">
      <c r="A91" s="2" t="s">
        <v>35</v>
      </c>
      <c r="B91" s="4" t="s">
        <v>36</v>
      </c>
      <c r="C91" s="1">
        <v>112.41018149999999</v>
      </c>
      <c r="D91" s="1">
        <v>1258.9818500000022</v>
      </c>
      <c r="E91" s="1"/>
      <c r="F91" s="1">
        <v>2.0508056490356368</v>
      </c>
      <c r="G91" s="1">
        <v>3.1000194691851752</v>
      </c>
      <c r="H91" s="1"/>
      <c r="I91" s="1">
        <v>112.41018149999999</v>
      </c>
      <c r="J91" s="1">
        <v>8.9286578277518291E-2</v>
      </c>
    </row>
    <row r="92" spans="1:10" x14ac:dyDescent="0.2">
      <c r="A92" s="2" t="s">
        <v>35</v>
      </c>
      <c r="B92" s="4" t="s">
        <v>36</v>
      </c>
      <c r="C92" s="1">
        <v>24.042524385</v>
      </c>
      <c r="D92" s="1">
        <v>3845.7475615000003</v>
      </c>
      <c r="E92" s="1"/>
      <c r="F92" s="1">
        <v>1.3809800651991866</v>
      </c>
      <c r="G92" s="1">
        <v>3.5849807733383199</v>
      </c>
      <c r="H92" s="1"/>
      <c r="I92" s="1">
        <v>24.042524385</v>
      </c>
      <c r="J92" s="1">
        <v>6.2517167340079968E-3</v>
      </c>
    </row>
    <row r="93" spans="1:10" x14ac:dyDescent="0.2">
      <c r="A93" s="2" t="s">
        <v>35</v>
      </c>
      <c r="B93" s="4" t="s">
        <v>36</v>
      </c>
      <c r="C93" s="1">
        <v>4.7204121599999995</v>
      </c>
      <c r="D93" s="1">
        <v>2652.9587840000004</v>
      </c>
      <c r="E93" s="1"/>
      <c r="F93" s="1">
        <v>0.67397992045587718</v>
      </c>
      <c r="G93" s="1">
        <v>3.4237305028958573</v>
      </c>
      <c r="H93" s="1"/>
      <c r="I93" s="1">
        <v>4.7204121599999995</v>
      </c>
      <c r="J93" s="1">
        <v>1.7793009783901711E-3</v>
      </c>
    </row>
    <row r="94" spans="1:10" x14ac:dyDescent="0.2">
      <c r="A94" s="2" t="s">
        <v>35</v>
      </c>
      <c r="B94" s="4" t="s">
        <v>36</v>
      </c>
      <c r="C94" s="1">
        <v>2.9888344650000001</v>
      </c>
      <c r="D94" s="1">
        <v>1263.6165535000002</v>
      </c>
      <c r="E94" s="1"/>
      <c r="F94" s="1">
        <v>0.47550186253749227</v>
      </c>
      <c r="G94" s="1">
        <v>3.1016153065704151</v>
      </c>
      <c r="H94" s="1"/>
      <c r="I94" s="1">
        <v>2.9888344650000001</v>
      </c>
      <c r="J94" s="1">
        <v>2.3653017655723514E-3</v>
      </c>
    </row>
    <row r="95" spans="1:10" x14ac:dyDescent="0.2">
      <c r="A95" s="2" t="s">
        <v>37</v>
      </c>
      <c r="B95" s="4" t="s">
        <v>38</v>
      </c>
      <c r="C95" s="1">
        <v>889.30491838499972</v>
      </c>
      <c r="D95" s="1">
        <v>11069.508161500027</v>
      </c>
      <c r="E95" s="1"/>
      <c r="F95" s="1">
        <v>2.9490506942290322</v>
      </c>
      <c r="G95" s="1">
        <v>4.0441283248089999</v>
      </c>
      <c r="H95" s="1"/>
      <c r="I95" s="1">
        <v>889.30491838499972</v>
      </c>
      <c r="J95" s="1">
        <v>8.0338250391107729E-2</v>
      </c>
    </row>
    <row r="96" spans="1:10" x14ac:dyDescent="0.2">
      <c r="A96" s="2" t="s">
        <v>37</v>
      </c>
      <c r="B96" s="4" t="s">
        <v>38</v>
      </c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2" t="s">
        <v>37</v>
      </c>
      <c r="B97" s="4" t="s">
        <v>38</v>
      </c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2" t="s">
        <v>37</v>
      </c>
      <c r="B98" s="4" t="s">
        <v>38</v>
      </c>
      <c r="C98" s="1">
        <v>96.023437439999995</v>
      </c>
      <c r="D98" s="1">
        <v>2897.6562560000007</v>
      </c>
      <c r="E98" s="1"/>
      <c r="F98" s="1">
        <v>1.9823772487535685</v>
      </c>
      <c r="G98" s="1">
        <v>3.4620468645800089</v>
      </c>
      <c r="H98" s="1"/>
      <c r="I98" s="1">
        <v>96.023437439999995</v>
      </c>
      <c r="J98" s="1">
        <v>3.3138312124210763E-2</v>
      </c>
    </row>
    <row r="99" spans="1:10" x14ac:dyDescent="0.2">
      <c r="A99" s="2" t="s">
        <v>37</v>
      </c>
      <c r="B99" s="4" t="s">
        <v>38</v>
      </c>
      <c r="C99" s="1">
        <v>33.554880865000001</v>
      </c>
      <c r="D99" s="1">
        <v>2894.5119135</v>
      </c>
      <c r="E99" s="1"/>
      <c r="F99" s="1">
        <v>1.5257557012132572</v>
      </c>
      <c r="G99" s="1">
        <v>3.4615753414159203</v>
      </c>
      <c r="H99" s="1"/>
      <c r="I99" s="1">
        <v>33.554880865000001</v>
      </c>
      <c r="J99" s="1">
        <v>1.1592586891247564E-2</v>
      </c>
    </row>
    <row r="100" spans="1:10" x14ac:dyDescent="0.2">
      <c r="A100" s="2" t="s">
        <v>37</v>
      </c>
      <c r="B100" s="4" t="s">
        <v>38</v>
      </c>
      <c r="C100" s="1">
        <v>5.6229245400000005</v>
      </c>
      <c r="D100" s="1">
        <v>2562.7075460000001</v>
      </c>
      <c r="E100" s="1"/>
      <c r="F100" s="1">
        <v>0.74996225528932403</v>
      </c>
      <c r="G100" s="1">
        <v>3.4086990476960124</v>
      </c>
      <c r="H100" s="1"/>
      <c r="I100" s="1">
        <v>5.6229245400000005</v>
      </c>
      <c r="J100" s="1">
        <v>2.194134304859147E-3</v>
      </c>
    </row>
    <row r="101" spans="1:10" x14ac:dyDescent="0.2">
      <c r="A101" s="2" t="s">
        <v>37</v>
      </c>
      <c r="B101" s="4" t="s">
        <v>38</v>
      </c>
      <c r="C101" s="1">
        <v>1.4033857599999999</v>
      </c>
      <c r="D101" s="1">
        <v>1422.1614240000001</v>
      </c>
      <c r="E101" s="1"/>
      <c r="F101" s="1">
        <v>0.14717706547710749</v>
      </c>
      <c r="G101" s="1">
        <v>3.1529488942654722</v>
      </c>
      <c r="H101" s="1"/>
      <c r="I101" s="1">
        <v>1.4033857599999999</v>
      </c>
      <c r="J101" s="1">
        <v>9.8679779687231898E-4</v>
      </c>
    </row>
    <row r="102" spans="1:10" x14ac:dyDescent="0.2">
      <c r="A102" s="2" t="s">
        <v>39</v>
      </c>
      <c r="B102" s="4" t="s">
        <v>40</v>
      </c>
      <c r="C102" s="1">
        <v>865.54037349999987</v>
      </c>
      <c r="D102" s="1">
        <v>13445.962650000018</v>
      </c>
      <c r="E102" s="1"/>
      <c r="F102" s="1">
        <v>2.9372873305352929</v>
      </c>
      <c r="G102" s="1">
        <v>4.1285919005434693</v>
      </c>
      <c r="H102" s="1"/>
      <c r="I102" s="1">
        <v>865.54037349999987</v>
      </c>
      <c r="J102" s="1">
        <v>6.4371766903576724E-2</v>
      </c>
    </row>
    <row r="103" spans="1:10" x14ac:dyDescent="0.2">
      <c r="A103" s="2" t="s">
        <v>39</v>
      </c>
      <c r="B103" s="4" t="s">
        <v>40</v>
      </c>
      <c r="C103" s="1">
        <v>425.83219462500006</v>
      </c>
      <c r="D103" s="1">
        <v>7416.7805374999944</v>
      </c>
      <c r="E103" s="1"/>
      <c r="F103" s="1">
        <v>2.6292384927514947</v>
      </c>
      <c r="G103" s="1">
        <v>3.8702154284303121</v>
      </c>
      <c r="H103" s="1"/>
      <c r="I103" s="1">
        <v>425.83219462500006</v>
      </c>
      <c r="J103" s="1">
        <v>5.7414695294265392E-2</v>
      </c>
    </row>
    <row r="104" spans="1:10" x14ac:dyDescent="0.2">
      <c r="A104" s="2" t="s">
        <v>39</v>
      </c>
      <c r="B104" s="4" t="s">
        <v>40</v>
      </c>
      <c r="C104" s="1">
        <v>179.52754384000002</v>
      </c>
      <c r="D104" s="1">
        <v>7047.2456159999983</v>
      </c>
      <c r="E104" s="1"/>
      <c r="F104" s="1">
        <v>2.2541310892376569</v>
      </c>
      <c r="G104" s="1">
        <v>3.8480194081248515</v>
      </c>
      <c r="H104" s="1"/>
      <c r="I104" s="1">
        <v>179.52754384000002</v>
      </c>
      <c r="J104" s="1">
        <v>2.5474852676115392E-2</v>
      </c>
    </row>
    <row r="105" spans="1:10" x14ac:dyDescent="0.2">
      <c r="A105" s="2" t="s">
        <v>39</v>
      </c>
      <c r="B105" s="4" t="s">
        <v>40</v>
      </c>
      <c r="C105" s="1">
        <v>78.941929259999995</v>
      </c>
      <c r="D105" s="1">
        <v>4605.8070740000003</v>
      </c>
      <c r="E105" s="1"/>
      <c r="F105" s="1">
        <v>1.8973077359020829</v>
      </c>
      <c r="G105" s="1">
        <v>3.6633057424749338</v>
      </c>
      <c r="H105" s="1"/>
      <c r="I105" s="1">
        <v>78.941929259999995</v>
      </c>
      <c r="J105" s="1">
        <v>1.7139651746516032E-2</v>
      </c>
    </row>
    <row r="106" spans="1:10" x14ac:dyDescent="0.2">
      <c r="A106" s="2" t="s">
        <v>39</v>
      </c>
      <c r="B106" s="4" t="s">
        <v>40</v>
      </c>
      <c r="C106" s="1">
        <v>21.779204139999997</v>
      </c>
      <c r="D106" s="1">
        <v>4072.0795860000003</v>
      </c>
      <c r="E106" s="1"/>
      <c r="F106" s="1">
        <v>1.3380420056345645</v>
      </c>
      <c r="G106" s="1">
        <v>3.6098162573991521</v>
      </c>
      <c r="H106" s="1"/>
      <c r="I106" s="1">
        <v>21.779204139999997</v>
      </c>
      <c r="J106" s="1">
        <v>5.348423005993772E-3</v>
      </c>
    </row>
    <row r="107" spans="1:10" x14ac:dyDescent="0.2">
      <c r="A107" s="2" t="s">
        <v>39</v>
      </c>
      <c r="B107" s="4" t="s">
        <v>40</v>
      </c>
      <c r="C107" s="1">
        <v>7.8093758399999995</v>
      </c>
      <c r="D107" s="1">
        <v>2344.0624160000002</v>
      </c>
      <c r="E107" s="1"/>
      <c r="F107" s="1">
        <v>0.89261632452056983</v>
      </c>
      <c r="G107" s="1">
        <v>3.3699691715796227</v>
      </c>
      <c r="H107" s="1"/>
      <c r="I107" s="1">
        <v>7.8093758399999995</v>
      </c>
      <c r="J107" s="1">
        <v>3.3315562703002694E-3</v>
      </c>
    </row>
    <row r="108" spans="1:10" x14ac:dyDescent="0.2">
      <c r="A108" s="2" t="s">
        <v>39</v>
      </c>
      <c r="B108" s="4" t="s">
        <v>40</v>
      </c>
      <c r="C108" s="1">
        <v>2.2389632649999998</v>
      </c>
      <c r="D108" s="1">
        <v>1338.6036735000002</v>
      </c>
      <c r="E108" s="1"/>
      <c r="F108" s="1">
        <v>0.35004696810396535</v>
      </c>
      <c r="G108" s="1">
        <v>3.1266520124937105</v>
      </c>
      <c r="H108" s="1"/>
      <c r="I108" s="1">
        <v>2.2389632649999998</v>
      </c>
      <c r="J108" s="1">
        <v>1.6726110269411265E-3</v>
      </c>
    </row>
    <row r="109" spans="1:10" x14ac:dyDescent="0.2">
      <c r="A109" s="2" t="s">
        <v>41</v>
      </c>
      <c r="B109" s="4" t="s">
        <v>42</v>
      </c>
      <c r="C109" s="1">
        <v>583.8724034999999</v>
      </c>
      <c r="D109" s="1">
        <v>41612.759650000015</v>
      </c>
      <c r="E109" s="1"/>
      <c r="F109" s="1">
        <v>2.7663179489781262</v>
      </c>
      <c r="G109" s="1">
        <v>4.6192265180285972</v>
      </c>
      <c r="H109" s="1"/>
      <c r="I109" s="1">
        <v>583.8724034999999</v>
      </c>
      <c r="J109" s="1">
        <v>1.4031090665720837E-2</v>
      </c>
    </row>
    <row r="110" spans="1:10" x14ac:dyDescent="0.2">
      <c r="A110" s="2" t="s">
        <v>41</v>
      </c>
      <c r="B110" s="4" t="s">
        <v>42</v>
      </c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2" t="s">
        <v>41</v>
      </c>
      <c r="B111" s="4" t="s">
        <v>42</v>
      </c>
      <c r="C111" s="1">
        <v>224.71121806500003</v>
      </c>
      <c r="D111" s="1">
        <v>2528.8781934999988</v>
      </c>
      <c r="E111" s="1"/>
      <c r="F111" s="1">
        <v>2.3516247538704693</v>
      </c>
      <c r="G111" s="1">
        <v>3.402927911525194</v>
      </c>
      <c r="H111" s="1"/>
      <c r="I111" s="1">
        <v>224.71121806500003</v>
      </c>
      <c r="J111" s="1">
        <v>8.885806309002052E-2</v>
      </c>
    </row>
    <row r="112" spans="1:10" x14ac:dyDescent="0.2">
      <c r="A112" s="2" t="s">
        <v>41</v>
      </c>
      <c r="B112" s="4" t="s">
        <v>42</v>
      </c>
      <c r="C112" s="1">
        <v>88.573209759999997</v>
      </c>
      <c r="D112" s="1">
        <v>3642.6790240000009</v>
      </c>
      <c r="E112" s="1"/>
      <c r="F112" s="1">
        <v>1.9473023831422676</v>
      </c>
      <c r="G112" s="1">
        <v>3.5614209049100465</v>
      </c>
      <c r="H112" s="1"/>
      <c r="I112" s="1">
        <v>88.573209759999997</v>
      </c>
      <c r="J112" s="1">
        <v>2.4315403354627264E-2</v>
      </c>
    </row>
    <row r="113" spans="1:10" x14ac:dyDescent="0.2">
      <c r="A113" s="2" t="s">
        <v>41</v>
      </c>
      <c r="B113" s="4" t="s">
        <v>42</v>
      </c>
      <c r="C113" s="1">
        <v>23.500031625000002</v>
      </c>
      <c r="D113" s="1">
        <v>3899.9968375000003</v>
      </c>
      <c r="E113" s="1"/>
      <c r="F113" s="1">
        <v>1.3710684467208321</v>
      </c>
      <c r="G113" s="1">
        <v>3.5910642548580745</v>
      </c>
      <c r="H113" s="1"/>
      <c r="I113" s="1">
        <v>23.500031625000002</v>
      </c>
      <c r="J113" s="1">
        <v>6.0256540208027797E-3</v>
      </c>
    </row>
    <row r="114" spans="1:10" x14ac:dyDescent="0.2">
      <c r="A114" s="2" t="s">
        <v>41</v>
      </c>
      <c r="B114" s="4" t="s">
        <v>42</v>
      </c>
      <c r="C114" s="1">
        <v>6.8196396250000006</v>
      </c>
      <c r="D114" s="1">
        <v>2443.0360375</v>
      </c>
      <c r="E114" s="1"/>
      <c r="F114" s="1">
        <v>0.83376142553491051</v>
      </c>
      <c r="G114" s="1">
        <v>3.3879298733475491</v>
      </c>
      <c r="H114" s="1"/>
      <c r="I114" s="1">
        <v>6.8196396250000006</v>
      </c>
      <c r="J114" s="1">
        <v>2.7914609200683969E-3</v>
      </c>
    </row>
    <row r="115" spans="1:10" x14ac:dyDescent="0.2">
      <c r="A115" s="2" t="s">
        <v>41</v>
      </c>
      <c r="B115" s="4" t="s">
        <v>42</v>
      </c>
      <c r="C115" s="1">
        <v>2.19534816</v>
      </c>
      <c r="D115" s="1">
        <v>1342.9651840000001</v>
      </c>
      <c r="E115" s="1"/>
      <c r="F115" s="1">
        <v>0.34150340474965551</v>
      </c>
      <c r="G115" s="1">
        <v>3.1280647538506394</v>
      </c>
      <c r="H115" s="1"/>
      <c r="I115" s="1">
        <v>2.19534816</v>
      </c>
      <c r="J115" s="1">
        <v>1.6347022142906124E-3</v>
      </c>
    </row>
    <row r="116" spans="1:10" x14ac:dyDescent="0.2">
      <c r="A116" s="2" t="s">
        <v>43</v>
      </c>
      <c r="B116" s="4" t="s">
        <v>44</v>
      </c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2" t="s">
        <v>43</v>
      </c>
      <c r="B117" s="4" t="s">
        <v>44</v>
      </c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2" t="s">
        <v>43</v>
      </c>
      <c r="B118" s="4" t="s">
        <v>44</v>
      </c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2" t="s">
        <v>43</v>
      </c>
      <c r="B119" s="4" t="s">
        <v>44</v>
      </c>
      <c r="C119" s="1">
        <v>117.92322129600001</v>
      </c>
      <c r="D119" s="1">
        <v>707.67787040000064</v>
      </c>
      <c r="E119" s="1"/>
      <c r="F119" s="1">
        <v>2.0715993342528423</v>
      </c>
      <c r="G119" s="1">
        <v>2.8498356151143258</v>
      </c>
      <c r="H119" s="1"/>
      <c r="I119" s="1">
        <v>117.92322129600001</v>
      </c>
      <c r="J119" s="1">
        <v>0.16663403820914491</v>
      </c>
    </row>
    <row r="120" spans="1:10" x14ac:dyDescent="0.2">
      <c r="A120" s="2" t="s">
        <v>43</v>
      </c>
      <c r="B120" s="4" t="s">
        <v>44</v>
      </c>
      <c r="C120" s="1">
        <v>51.566671849000002</v>
      </c>
      <c r="D120" s="1">
        <v>1093.3328151000003</v>
      </c>
      <c r="E120" s="1"/>
      <c r="F120" s="1">
        <v>1.7123691026253158</v>
      </c>
      <c r="G120" s="1">
        <v>3.0387523831390317</v>
      </c>
      <c r="H120" s="1"/>
      <c r="I120" s="1">
        <v>51.566671849000002</v>
      </c>
      <c r="J120" s="1">
        <v>4.7164661242042313E-2</v>
      </c>
    </row>
    <row r="121" spans="1:10" x14ac:dyDescent="0.2">
      <c r="A121" s="2" t="s">
        <v>43</v>
      </c>
      <c r="B121" s="4" t="s">
        <v>44</v>
      </c>
      <c r="C121" s="1">
        <v>25.29139</v>
      </c>
      <c r="D121" s="1">
        <v>595.8610000000001</v>
      </c>
      <c r="E121" s="1"/>
      <c r="F121" s="1">
        <v>1.4029726985710116</v>
      </c>
      <c r="G121" s="1">
        <v>2.7751449611269616</v>
      </c>
      <c r="H121" s="1"/>
      <c r="I121" s="1">
        <v>25.29139</v>
      </c>
      <c r="J121" s="1">
        <v>4.2445117233717251E-2</v>
      </c>
    </row>
    <row r="122" spans="1:10" x14ac:dyDescent="0.2">
      <c r="A122" s="2" t="s">
        <v>43</v>
      </c>
      <c r="B122" s="4" t="s">
        <v>44</v>
      </c>
      <c r="C122" s="1">
        <v>8.8980280959999991</v>
      </c>
      <c r="D122" s="1">
        <v>672.69719040000018</v>
      </c>
      <c r="E122" s="1"/>
      <c r="F122" s="1">
        <v>0.94929377272226378</v>
      </c>
      <c r="G122" s="1">
        <v>2.8278196138039196</v>
      </c>
      <c r="H122" s="1"/>
      <c r="I122" s="1">
        <v>8.8980280959999991</v>
      </c>
      <c r="J122" s="1">
        <v>1.3227390009922653E-2</v>
      </c>
    </row>
    <row r="123" spans="1:10" x14ac:dyDescent="0.2">
      <c r="A123" s="2" t="s">
        <v>45</v>
      </c>
      <c r="B123" s="4" t="s">
        <v>46</v>
      </c>
      <c r="C123" s="1">
        <v>647.01253410000004</v>
      </c>
      <c r="D123" s="1">
        <v>35298.746590000002</v>
      </c>
      <c r="E123" s="1"/>
      <c r="F123" s="1">
        <v>2.8109126940191471</v>
      </c>
      <c r="G123" s="1">
        <v>4.5477592844611658</v>
      </c>
      <c r="H123" s="1"/>
      <c r="I123" s="1">
        <v>647.01253410000004</v>
      </c>
      <c r="J123" s="1">
        <v>1.832961780810926E-2</v>
      </c>
    </row>
    <row r="124" spans="1:10" x14ac:dyDescent="0.2">
      <c r="A124" s="2" t="s">
        <v>45</v>
      </c>
      <c r="B124" s="4" t="s">
        <v>46</v>
      </c>
      <c r="C124" s="1">
        <v>366.23309688899997</v>
      </c>
      <c r="D124" s="1">
        <v>13376.690311100003</v>
      </c>
      <c r="E124" s="1"/>
      <c r="F124" s="1">
        <v>2.5637575894106623</v>
      </c>
      <c r="G124" s="1">
        <v>4.1263486726671426</v>
      </c>
      <c r="H124" s="1"/>
      <c r="I124" s="1">
        <v>366.23309688899997</v>
      </c>
      <c r="J124" s="1">
        <v>2.7378453740915198E-2</v>
      </c>
    </row>
    <row r="125" spans="1:10" x14ac:dyDescent="0.2">
      <c r="A125" s="2" t="s">
        <v>45</v>
      </c>
      <c r="B125" s="4" t="s">
        <v>46</v>
      </c>
      <c r="C125" s="1">
        <v>143.76367185600003</v>
      </c>
      <c r="D125" s="1">
        <v>10623.632814399998</v>
      </c>
      <c r="E125" s="1"/>
      <c r="F125" s="1">
        <v>2.1576491565218574</v>
      </c>
      <c r="G125" s="1">
        <v>4.0262730517231411</v>
      </c>
      <c r="H125" s="1"/>
      <c r="I125" s="1">
        <v>143.76367185600003</v>
      </c>
      <c r="J125" s="1">
        <v>1.3532439831799619E-2</v>
      </c>
    </row>
    <row r="126" spans="1:10" x14ac:dyDescent="0.2">
      <c r="A126" s="2" t="s">
        <v>45</v>
      </c>
      <c r="B126" s="4" t="s">
        <v>46</v>
      </c>
      <c r="C126" s="1">
        <v>82.007106484000005</v>
      </c>
      <c r="D126" s="1">
        <v>4299.2893516000004</v>
      </c>
      <c r="E126" s="1"/>
      <c r="F126" s="1">
        <v>1.9138514886405233</v>
      </c>
      <c r="G126" s="1">
        <v>3.6333966750715057</v>
      </c>
      <c r="H126" s="1"/>
      <c r="I126" s="1">
        <v>82.007106484000005</v>
      </c>
      <c r="J126" s="1">
        <v>1.9074572511264144E-2</v>
      </c>
    </row>
    <row r="127" spans="1:10" x14ac:dyDescent="0.2">
      <c r="A127" s="2" t="s">
        <v>45</v>
      </c>
      <c r="B127" s="4" t="s">
        <v>46</v>
      </c>
      <c r="C127" s="1">
        <v>30.790519744000001</v>
      </c>
      <c r="D127" s="1">
        <v>3170.9480256000006</v>
      </c>
      <c r="E127" s="1"/>
      <c r="F127" s="1">
        <v>1.4884170198563029</v>
      </c>
      <c r="G127" s="1">
        <v>3.5011891236479946</v>
      </c>
      <c r="H127" s="1"/>
      <c r="I127" s="1">
        <v>30.790519744000001</v>
      </c>
      <c r="J127" s="1">
        <v>9.7101937639529363E-3</v>
      </c>
    </row>
    <row r="128" spans="1:10" x14ac:dyDescent="0.2">
      <c r="A128" s="2" t="s">
        <v>45</v>
      </c>
      <c r="B128" s="4" t="s">
        <v>46</v>
      </c>
      <c r="C128" s="1">
        <v>14.496700448999999</v>
      </c>
      <c r="D128" s="1">
        <v>1675.3299551000002</v>
      </c>
      <c r="E128" s="1"/>
      <c r="F128" s="1">
        <v>1.1612691650034241</v>
      </c>
      <c r="G128" s="1">
        <v>3.2241003538009769</v>
      </c>
      <c r="H128" s="1"/>
      <c r="I128" s="1">
        <v>14.496700448999999</v>
      </c>
      <c r="J128" s="1">
        <v>8.6530419902476428E-3</v>
      </c>
    </row>
    <row r="129" spans="1:10" x14ac:dyDescent="0.2">
      <c r="A129" s="2" t="s">
        <v>45</v>
      </c>
      <c r="B129" s="4" t="s">
        <v>46</v>
      </c>
      <c r="C129" s="1">
        <v>3.9200692089999984</v>
      </c>
      <c r="D129" s="1">
        <v>1170.4930791000004</v>
      </c>
      <c r="E129" s="1"/>
      <c r="F129" s="1">
        <v>0.59329373457695367</v>
      </c>
      <c r="G129" s="1">
        <v>3.0683688501406605</v>
      </c>
      <c r="H129" s="1"/>
      <c r="I129" s="1">
        <v>3.9200692089999984</v>
      </c>
      <c r="J129" s="1">
        <v>3.3490750855307617E-3</v>
      </c>
    </row>
    <row r="130" spans="1:10" x14ac:dyDescent="0.2">
      <c r="A130" s="2" t="s">
        <v>47</v>
      </c>
      <c r="B130" s="4" t="s">
        <v>48</v>
      </c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2" t="s">
        <v>47</v>
      </c>
      <c r="B131" s="4" t="s">
        <v>48</v>
      </c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2" t="s">
        <v>47</v>
      </c>
      <c r="B132" s="4" t="s">
        <v>48</v>
      </c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2" t="s">
        <v>47</v>
      </c>
      <c r="B133" s="4" t="s">
        <v>48</v>
      </c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2" t="s">
        <v>47</v>
      </c>
      <c r="B134" s="4" t="s">
        <v>48</v>
      </c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2" t="s">
        <v>47</v>
      </c>
      <c r="B135" s="4" t="s">
        <v>48</v>
      </c>
      <c r="C135" s="1">
        <v>29.232699429</v>
      </c>
      <c r="D135" s="1">
        <v>201.73005710000029</v>
      </c>
      <c r="E135" s="1"/>
      <c r="F135" s="1">
        <v>1.465868921172983</v>
      </c>
      <c r="G135" s="1">
        <v>2.3047706114509912</v>
      </c>
      <c r="H135" s="1"/>
      <c r="I135" s="1">
        <v>29.232699429</v>
      </c>
      <c r="J135" s="1">
        <v>0.14490998440806943</v>
      </c>
    </row>
    <row r="136" spans="1:10" x14ac:dyDescent="0.2">
      <c r="A136" s="2" t="s">
        <v>47</v>
      </c>
      <c r="B136" s="4" t="s">
        <v>48</v>
      </c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2" t="s">
        <v>49</v>
      </c>
      <c r="B137" s="4" t="s">
        <v>50</v>
      </c>
      <c r="C137" s="1">
        <v>961.42907769599992</v>
      </c>
      <c r="D137" s="1">
        <v>3857.092230400011</v>
      </c>
      <c r="E137" s="1"/>
      <c r="F137" s="1">
        <v>2.9829172528997123</v>
      </c>
      <c r="G137" s="1">
        <v>3.5862600237960103</v>
      </c>
      <c r="H137" s="1"/>
      <c r="I137" s="1">
        <v>961.42907769599992</v>
      </c>
      <c r="J137" s="1">
        <v>0.24926266219884821</v>
      </c>
    </row>
    <row r="138" spans="1:10" x14ac:dyDescent="0.2">
      <c r="A138" s="2" t="s">
        <v>49</v>
      </c>
      <c r="B138" s="4" t="s">
        <v>50</v>
      </c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2" t="s">
        <v>49</v>
      </c>
      <c r="B139" s="4" t="s">
        <v>50</v>
      </c>
      <c r="C139" s="1">
        <v>243.55405797525003</v>
      </c>
      <c r="D139" s="1">
        <v>644.59420247499691</v>
      </c>
      <c r="E139" s="1"/>
      <c r="F139" s="1">
        <v>2.3865953699643558</v>
      </c>
      <c r="G139" s="1">
        <v>2.8092863951191633</v>
      </c>
      <c r="H139" s="1"/>
      <c r="I139" s="1">
        <v>243.55405797525003</v>
      </c>
      <c r="J139" s="1">
        <v>0.37784090679080723</v>
      </c>
    </row>
    <row r="140" spans="1:10" x14ac:dyDescent="0.2">
      <c r="A140" s="2" t="s">
        <v>49</v>
      </c>
      <c r="B140" s="4" t="s">
        <v>50</v>
      </c>
      <c r="C140" s="1">
        <v>94.410402915249989</v>
      </c>
      <c r="D140" s="1">
        <v>3058.9597084750026</v>
      </c>
      <c r="E140" s="1"/>
      <c r="F140" s="1">
        <v>1.9750198510752761</v>
      </c>
      <c r="G140" s="1">
        <v>3.4855737566505125</v>
      </c>
      <c r="H140" s="1"/>
      <c r="I140" s="1">
        <v>94.410402915249989</v>
      </c>
      <c r="J140" s="1">
        <v>3.0863565366252191E-2</v>
      </c>
    </row>
    <row r="141" spans="1:10" x14ac:dyDescent="0.2">
      <c r="A141" s="2" t="s">
        <v>49</v>
      </c>
      <c r="B141" s="4" t="s">
        <v>50</v>
      </c>
      <c r="C141" s="1">
        <v>47.318606099999997</v>
      </c>
      <c r="D141" s="1">
        <v>1518.1393900000012</v>
      </c>
      <c r="E141" s="1"/>
      <c r="F141" s="1">
        <v>1.6750319428030069</v>
      </c>
      <c r="G141" s="1">
        <v>3.1813116487193014</v>
      </c>
      <c r="H141" s="1"/>
      <c r="I141" s="1">
        <v>47.318606099999997</v>
      </c>
      <c r="J141" s="1">
        <v>3.1168815203457673E-2</v>
      </c>
    </row>
    <row r="142" spans="1:10" x14ac:dyDescent="0.2">
      <c r="A142" s="2" t="s">
        <v>49</v>
      </c>
      <c r="B142" s="4" t="s">
        <v>50</v>
      </c>
      <c r="C142" s="1">
        <v>20.728216517250001</v>
      </c>
      <c r="D142" s="1">
        <v>1052.178348275</v>
      </c>
      <c r="E142" s="1"/>
      <c r="F142" s="1">
        <v>1.3165619364383918</v>
      </c>
      <c r="G142" s="1">
        <v>3.0220893606416759</v>
      </c>
      <c r="H142" s="1"/>
      <c r="I142" s="1">
        <v>20.728216517250001</v>
      </c>
      <c r="J142" s="1">
        <v>1.9700288027436601E-2</v>
      </c>
    </row>
    <row r="143" spans="1:10" x14ac:dyDescent="0.2">
      <c r="A143" s="2" t="s">
        <v>49</v>
      </c>
      <c r="B143" s="4" t="s">
        <v>50</v>
      </c>
      <c r="C143" s="1">
        <v>15.409450548999999</v>
      </c>
      <c r="D143" s="1">
        <v>21.554945100000229</v>
      </c>
      <c r="E143" s="1"/>
      <c r="F143" s="1">
        <v>1.1877871534626376</v>
      </c>
      <c r="G143" s="1">
        <v>1.3335469210522441</v>
      </c>
      <c r="H143" s="1"/>
      <c r="I143" s="1">
        <v>15.409450548999999</v>
      </c>
      <c r="J143" s="1">
        <v>0.71489166302723894</v>
      </c>
    </row>
    <row r="144" spans="1:10" x14ac:dyDescent="0.2">
      <c r="A144" s="2" t="s">
        <v>51</v>
      </c>
      <c r="B144" s="4" t="s">
        <v>52</v>
      </c>
      <c r="C144" s="1">
        <v>935.5370392599998</v>
      </c>
      <c r="D144" s="1">
        <v>6446.296074000019</v>
      </c>
      <c r="E144" s="1"/>
      <c r="F144" s="1">
        <v>2.971060986521004</v>
      </c>
      <c r="G144" s="1">
        <v>3.8093102484849606</v>
      </c>
      <c r="H144" s="1"/>
      <c r="I144" s="1">
        <v>935.5370392599998</v>
      </c>
      <c r="J144" s="1">
        <v>0.14512784217797892</v>
      </c>
    </row>
    <row r="145" spans="1:10" x14ac:dyDescent="0.2">
      <c r="A145" s="2" t="s">
        <v>51</v>
      </c>
      <c r="B145" s="4" t="s">
        <v>52</v>
      </c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2" t="s">
        <v>51</v>
      </c>
      <c r="B146" s="4" t="s">
        <v>52</v>
      </c>
      <c r="C146" s="1">
        <v>220.23559086</v>
      </c>
      <c r="D146" s="1">
        <v>2976.4409140000012</v>
      </c>
      <c r="E146" s="1"/>
      <c r="F146" s="1">
        <v>2.3428875038504948</v>
      </c>
      <c r="G146" s="1">
        <v>3.4736972656956158</v>
      </c>
      <c r="H146" s="1"/>
      <c r="I146" s="1">
        <v>220.23559086</v>
      </c>
      <c r="J146" s="1">
        <v>7.3992932237995676E-2</v>
      </c>
    </row>
    <row r="147" spans="1:10" x14ac:dyDescent="0.2">
      <c r="A147" s="2" t="s">
        <v>51</v>
      </c>
      <c r="B147" s="4" t="s">
        <v>52</v>
      </c>
      <c r="C147" s="1">
        <v>66.559652159999999</v>
      </c>
      <c r="D147" s="1">
        <v>5844.0347840000004</v>
      </c>
      <c r="E147" s="1"/>
      <c r="F147" s="1">
        <v>1.8232110436704783</v>
      </c>
      <c r="G147" s="1">
        <v>3.7667127922133714</v>
      </c>
      <c r="H147" s="1"/>
      <c r="I147" s="1">
        <v>66.559652159999999</v>
      </c>
      <c r="J147" s="1">
        <v>1.1389331963291749E-2</v>
      </c>
    </row>
    <row r="148" spans="1:10" x14ac:dyDescent="0.2">
      <c r="A148" s="2" t="s">
        <v>51</v>
      </c>
      <c r="B148" s="4" t="s">
        <v>52</v>
      </c>
      <c r="C148" s="1">
        <v>23.627428664999996</v>
      </c>
      <c r="D148" s="1">
        <v>3887.2571335000007</v>
      </c>
      <c r="E148" s="1"/>
      <c r="F148" s="1">
        <v>1.3734164606351342</v>
      </c>
      <c r="G148" s="1">
        <v>3.5896432692051445</v>
      </c>
      <c r="H148" s="1"/>
      <c r="I148" s="1">
        <v>23.627428664999996</v>
      </c>
      <c r="J148" s="1">
        <v>6.0781748810443056E-3</v>
      </c>
    </row>
    <row r="149" spans="1:10" x14ac:dyDescent="0.2">
      <c r="A149" s="2" t="s">
        <v>51</v>
      </c>
      <c r="B149" s="4" t="s">
        <v>52</v>
      </c>
      <c r="C149" s="1">
        <v>10.421063665</v>
      </c>
      <c r="D149" s="1">
        <v>2082.8936335000003</v>
      </c>
      <c r="E149" s="1"/>
      <c r="F149" s="1">
        <v>1.017912049123225</v>
      </c>
      <c r="G149" s="1">
        <v>3.3186670925288855</v>
      </c>
      <c r="H149" s="1"/>
      <c r="I149" s="1">
        <v>10.421063665</v>
      </c>
      <c r="J149" s="1">
        <v>5.0031665071100708E-3</v>
      </c>
    </row>
    <row r="150" spans="1:10" x14ac:dyDescent="0.2">
      <c r="A150" s="2" t="s">
        <v>51</v>
      </c>
      <c r="B150" s="4" t="s">
        <v>52</v>
      </c>
      <c r="C150" s="1">
        <v>2.2602948600000001</v>
      </c>
      <c r="D150" s="1">
        <v>1336.4705140000001</v>
      </c>
      <c r="E150" s="1"/>
      <c r="F150" s="1">
        <v>0.35416509742969521</v>
      </c>
      <c r="G150" s="1">
        <v>3.1259593815374833</v>
      </c>
      <c r="H150" s="1"/>
      <c r="I150" s="1">
        <v>2.2602948600000001</v>
      </c>
      <c r="J150" s="1">
        <v>1.6912418465821835E-3</v>
      </c>
    </row>
    <row r="151" spans="1:10" x14ac:dyDescent="0.2">
      <c r="A151" s="2" t="s">
        <v>53</v>
      </c>
      <c r="B151" s="4" t="s">
        <v>54</v>
      </c>
      <c r="C151" s="1">
        <v>928.21070285999963</v>
      </c>
      <c r="D151" s="1">
        <v>7178.9297140000408</v>
      </c>
      <c r="E151" s="1"/>
      <c r="F151" s="1">
        <v>2.9676465718035887</v>
      </c>
      <c r="G151" s="1">
        <v>3.8560597013521325</v>
      </c>
      <c r="H151" s="1"/>
      <c r="I151" s="1">
        <v>928.21070285999963</v>
      </c>
      <c r="J151" s="1">
        <v>0.12929653024041216</v>
      </c>
    </row>
    <row r="152" spans="1:10" x14ac:dyDescent="0.2">
      <c r="A152" s="2" t="s">
        <v>53</v>
      </c>
      <c r="B152" s="4" t="s">
        <v>54</v>
      </c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2" t="s">
        <v>53</v>
      </c>
      <c r="B153" s="4" t="s">
        <v>54</v>
      </c>
      <c r="C153" s="1">
        <v>217.20301058499999</v>
      </c>
      <c r="D153" s="1">
        <v>3279.6989415000039</v>
      </c>
      <c r="E153" s="1"/>
      <c r="F153" s="1">
        <v>2.336865840582516</v>
      </c>
      <c r="G153" s="1">
        <v>3.5158339796732418</v>
      </c>
      <c r="H153" s="1"/>
      <c r="I153" s="1">
        <v>217.20301058499999</v>
      </c>
      <c r="J153" s="1">
        <v>6.6226508731212982E-2</v>
      </c>
    </row>
    <row r="154" spans="1:10" x14ac:dyDescent="0.2">
      <c r="A154" s="2" t="s">
        <v>53</v>
      </c>
      <c r="B154" s="4" t="s">
        <v>54</v>
      </c>
      <c r="C154" s="1">
        <v>66.160600000000002</v>
      </c>
      <c r="D154" s="1">
        <v>5883.9400000000005</v>
      </c>
      <c r="E154" s="1"/>
      <c r="F154" s="1">
        <v>1.8205994351102033</v>
      </c>
      <c r="G154" s="1">
        <v>3.7696682354691955</v>
      </c>
      <c r="H154" s="1"/>
      <c r="I154" s="1">
        <v>66.160600000000002</v>
      </c>
      <c r="J154" s="1">
        <v>1.1244268296413626E-2</v>
      </c>
    </row>
    <row r="155" spans="1:10" x14ac:dyDescent="0.2">
      <c r="A155" s="2" t="s">
        <v>53</v>
      </c>
      <c r="B155" s="4" t="s">
        <v>54</v>
      </c>
      <c r="C155" s="1">
        <v>22.044972465000001</v>
      </c>
      <c r="D155" s="1">
        <v>4045.5027534999999</v>
      </c>
      <c r="E155" s="1"/>
      <c r="F155" s="1">
        <v>1.3433095607125329</v>
      </c>
      <c r="G155" s="1">
        <v>3.6069725011035421</v>
      </c>
      <c r="H155" s="1"/>
      <c r="I155" s="1">
        <v>22.044972465000001</v>
      </c>
      <c r="J155" s="1">
        <v>5.4492540997352215E-3</v>
      </c>
    </row>
    <row r="156" spans="1:10" x14ac:dyDescent="0.2">
      <c r="A156" s="2" t="s">
        <v>53</v>
      </c>
      <c r="B156" s="4" t="s">
        <v>54</v>
      </c>
      <c r="C156" s="1">
        <v>9.3051124649999988</v>
      </c>
      <c r="D156" s="1">
        <v>2194.4887535000003</v>
      </c>
      <c r="E156" s="1"/>
      <c r="F156" s="1">
        <v>0.96872162654080396</v>
      </c>
      <c r="G156" s="1">
        <v>3.3413333594779133</v>
      </c>
      <c r="H156" s="1"/>
      <c r="I156" s="1">
        <v>9.3051124649999988</v>
      </c>
      <c r="J156" s="1">
        <v>4.2402187981866995E-3</v>
      </c>
    </row>
    <row r="157" spans="1:10" x14ac:dyDescent="0.2">
      <c r="A157" s="2" t="s">
        <v>53</v>
      </c>
      <c r="B157" s="4" t="s">
        <v>54</v>
      </c>
      <c r="C157" s="1">
        <v>2.1511934999999998</v>
      </c>
      <c r="D157" s="1">
        <v>1347.3806500000001</v>
      </c>
      <c r="E157" s="1"/>
      <c r="F157" s="1">
        <v>0.33267947696236433</v>
      </c>
      <c r="G157" s="1">
        <v>3.129490306072495</v>
      </c>
      <c r="H157" s="1"/>
      <c r="I157" s="1">
        <v>2.1511934999999998</v>
      </c>
      <c r="J157" s="1">
        <v>1.5965744349972664E-3</v>
      </c>
    </row>
    <row r="158" spans="1:10" x14ac:dyDescent="0.2">
      <c r="A158" s="2" t="s">
        <v>55</v>
      </c>
      <c r="B158" s="4" t="s">
        <v>56</v>
      </c>
      <c r="C158" s="1">
        <v>922.37030349999986</v>
      </c>
      <c r="D158" s="1">
        <v>7762.9696500000209</v>
      </c>
      <c r="E158" s="1"/>
      <c r="F158" s="1">
        <v>2.9649053120298179</v>
      </c>
      <c r="G158" s="1">
        <v>3.890027888254969</v>
      </c>
      <c r="H158" s="1"/>
      <c r="I158" s="1">
        <v>922.37030349999986</v>
      </c>
      <c r="J158" s="1">
        <v>0.11881668293009459</v>
      </c>
    </row>
    <row r="159" spans="1:10" x14ac:dyDescent="0.2">
      <c r="A159" s="2" t="s">
        <v>55</v>
      </c>
      <c r="B159" s="4" t="s">
        <v>56</v>
      </c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2" t="s">
        <v>55</v>
      </c>
      <c r="B160" s="4" t="s">
        <v>56</v>
      </c>
      <c r="C160" s="1">
        <v>224.55219149999999</v>
      </c>
      <c r="D160" s="1">
        <v>2544.780850000001</v>
      </c>
      <c r="E160" s="1"/>
      <c r="F160" s="1">
        <v>2.3513172978833152</v>
      </c>
      <c r="G160" s="1">
        <v>3.4056503879561837</v>
      </c>
      <c r="H160" s="1"/>
      <c r="I160" s="1">
        <v>224.55219149999999</v>
      </c>
      <c r="J160" s="1">
        <v>8.8240286584992139E-2</v>
      </c>
    </row>
    <row r="161" spans="1:10" x14ac:dyDescent="0.2">
      <c r="A161" s="2" t="s">
        <v>55</v>
      </c>
      <c r="B161" s="4" t="s">
        <v>56</v>
      </c>
      <c r="C161" s="1">
        <v>67.361201440000016</v>
      </c>
      <c r="D161" s="1">
        <v>5763.8798559999987</v>
      </c>
      <c r="E161" s="1"/>
      <c r="F161" s="1">
        <v>1.8284098245442824</v>
      </c>
      <c r="G161" s="1">
        <v>3.7607149196749088</v>
      </c>
      <c r="H161" s="1"/>
      <c r="I161" s="1">
        <v>67.361201440000016</v>
      </c>
      <c r="J161" s="1">
        <v>1.168678097442981E-2</v>
      </c>
    </row>
    <row r="162" spans="1:10" x14ac:dyDescent="0.2">
      <c r="A162" s="2" t="s">
        <v>55</v>
      </c>
      <c r="B162" s="4" t="s">
        <v>56</v>
      </c>
      <c r="C162" s="1">
        <v>21.154086240000002</v>
      </c>
      <c r="D162" s="1">
        <v>4134.5913760000003</v>
      </c>
      <c r="E162" s="1"/>
      <c r="F162" s="1">
        <v>1.3253942705325217</v>
      </c>
      <c r="G162" s="1">
        <v>3.6164325944405666</v>
      </c>
      <c r="H162" s="1"/>
      <c r="I162" s="1">
        <v>21.154086240000002</v>
      </c>
      <c r="J162" s="1">
        <v>5.1163668465021243E-3</v>
      </c>
    </row>
    <row r="163" spans="1:10" x14ac:dyDescent="0.2">
      <c r="A163" s="2" t="s">
        <v>55</v>
      </c>
      <c r="B163" s="4" t="s">
        <v>56</v>
      </c>
      <c r="C163" s="1">
        <v>7.0283759999999997</v>
      </c>
      <c r="D163" s="1">
        <v>2422.1624000000002</v>
      </c>
      <c r="E163" s="1"/>
      <c r="F163" s="1">
        <v>0.84685498708011486</v>
      </c>
      <c r="G163" s="1">
        <v>3.384203258154431</v>
      </c>
      <c r="H163" s="1"/>
      <c r="I163" s="1">
        <v>7.0283759999999997</v>
      </c>
      <c r="J163" s="1">
        <v>2.9016947831408822E-3</v>
      </c>
    </row>
    <row r="164" spans="1:10" x14ac:dyDescent="0.2">
      <c r="A164" s="2" t="s">
        <v>55</v>
      </c>
      <c r="B164" s="4" t="s">
        <v>56</v>
      </c>
      <c r="C164" s="1">
        <v>2.5944888599999998</v>
      </c>
      <c r="D164" s="1">
        <v>1303.0511140000001</v>
      </c>
      <c r="E164" s="1"/>
      <c r="F164" s="1">
        <v>0.4140518102975041</v>
      </c>
      <c r="G164" s="1">
        <v>3.1149614518543793</v>
      </c>
      <c r="H164" s="1"/>
      <c r="I164" s="1">
        <v>2.5944888599999998</v>
      </c>
      <c r="J164" s="1">
        <v>1.9910875575982964E-3</v>
      </c>
    </row>
    <row r="165" spans="1:10" x14ac:dyDescent="0.2">
      <c r="A165" s="2" t="s">
        <v>57</v>
      </c>
      <c r="B165" s="4" t="s">
        <v>58</v>
      </c>
      <c r="C165" s="1">
        <v>961.03326962499978</v>
      </c>
      <c r="D165" s="1">
        <v>3896.6730375000338</v>
      </c>
      <c r="E165" s="1"/>
      <c r="F165" s="1">
        <v>2.982738422595133</v>
      </c>
      <c r="G165" s="1">
        <v>3.590693966488931</v>
      </c>
      <c r="H165" s="1"/>
      <c r="I165" s="1">
        <v>961.03326962499978</v>
      </c>
      <c r="J165" s="1">
        <v>0.24662917837252374</v>
      </c>
    </row>
    <row r="166" spans="1:10" x14ac:dyDescent="0.2">
      <c r="A166" s="2" t="s">
        <v>57</v>
      </c>
      <c r="B166" s="4" t="s">
        <v>58</v>
      </c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2" t="s">
        <v>57</v>
      </c>
      <c r="B167" s="4" t="s">
        <v>58</v>
      </c>
      <c r="C167" s="1">
        <v>239.79913006499993</v>
      </c>
      <c r="D167" s="1">
        <v>1020.0869935000079</v>
      </c>
      <c r="E167" s="1"/>
      <c r="F167" s="1">
        <v>2.3798476032471689</v>
      </c>
      <c r="G167" s="1">
        <v>3.0086372101795518</v>
      </c>
      <c r="H167" s="1"/>
      <c r="I167" s="1">
        <v>239.79913006499993</v>
      </c>
      <c r="J167" s="1">
        <v>0.23507713713928269</v>
      </c>
    </row>
    <row r="168" spans="1:10" x14ac:dyDescent="0.2">
      <c r="A168" s="2" t="s">
        <v>57</v>
      </c>
      <c r="B168" s="4" t="s">
        <v>58</v>
      </c>
      <c r="C168" s="1">
        <v>74.676230264999973</v>
      </c>
      <c r="D168" s="1">
        <v>5032.3769735000033</v>
      </c>
      <c r="E168" s="1"/>
      <c r="F168" s="1">
        <v>1.8731823861861032</v>
      </c>
      <c r="G168" s="1">
        <v>3.7017731664949856</v>
      </c>
      <c r="H168" s="1"/>
      <c r="I168" s="1">
        <v>74.676230264999973</v>
      </c>
      <c r="J168" s="1">
        <v>1.4839156656633153E-2</v>
      </c>
    </row>
    <row r="169" spans="1:10" x14ac:dyDescent="0.2">
      <c r="A169" s="2" t="s">
        <v>57</v>
      </c>
      <c r="B169" s="4" t="s">
        <v>58</v>
      </c>
      <c r="C169" s="1">
        <v>24.499616064999998</v>
      </c>
      <c r="D169" s="1">
        <v>3800.0383935000009</v>
      </c>
      <c r="E169" s="1"/>
      <c r="F169" s="1">
        <v>1.3891592785621485</v>
      </c>
      <c r="G169" s="1">
        <v>3.5797879845117992</v>
      </c>
      <c r="H169" s="1"/>
      <c r="I169" s="1">
        <v>24.499616064999998</v>
      </c>
      <c r="J169" s="1">
        <v>6.4472022458790957E-3</v>
      </c>
    </row>
    <row r="170" spans="1:10" x14ac:dyDescent="0.2">
      <c r="A170" s="2" t="s">
        <v>57</v>
      </c>
      <c r="B170" s="4" t="s">
        <v>58</v>
      </c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2" t="s">
        <v>57</v>
      </c>
      <c r="B171" s="4" t="s">
        <v>58</v>
      </c>
      <c r="C171" s="1">
        <v>2.53807216</v>
      </c>
      <c r="D171" s="1">
        <v>1308.6927840000001</v>
      </c>
      <c r="E171" s="1"/>
      <c r="F171" s="1">
        <v>0.40450396537267902</v>
      </c>
      <c r="G171" s="1">
        <v>3.1168377077633012</v>
      </c>
      <c r="H171" s="1"/>
      <c r="I171" s="1">
        <v>2.53807216</v>
      </c>
      <c r="J171" s="1">
        <v>1.9393949374752568E-3</v>
      </c>
    </row>
    <row r="172" spans="1:10" x14ac:dyDescent="0.2">
      <c r="A172" s="2" t="s">
        <v>59</v>
      </c>
      <c r="B172" s="4" t="s">
        <v>60</v>
      </c>
      <c r="C172" s="1">
        <v>924.7737844400001</v>
      </c>
      <c r="D172" s="1">
        <v>7522.6215559999891</v>
      </c>
      <c r="E172" s="1"/>
      <c r="F172" s="1">
        <v>2.9660355098368107</v>
      </c>
      <c r="G172" s="1">
        <v>3.8763692141154769</v>
      </c>
      <c r="H172" s="1"/>
      <c r="I172" s="1">
        <v>924.7737844400001</v>
      </c>
      <c r="J172" s="1">
        <v>0.12293238169111501</v>
      </c>
    </row>
    <row r="173" spans="1:10" x14ac:dyDescent="0.2">
      <c r="A173" s="2" t="s">
        <v>59</v>
      </c>
      <c r="B173" s="4" t="s">
        <v>60</v>
      </c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2" t="s">
        <v>59</v>
      </c>
      <c r="B174" s="4" t="s">
        <v>60</v>
      </c>
      <c r="C174" s="1">
        <v>234.15608932250001</v>
      </c>
      <c r="D174" s="1">
        <v>1584.391067750001</v>
      </c>
      <c r="E174" s="1"/>
      <c r="F174" s="1">
        <v>2.3695054562661815</v>
      </c>
      <c r="G174" s="1">
        <v>3.1998623853367616</v>
      </c>
      <c r="H174" s="1"/>
      <c r="I174" s="1">
        <v>234.15608932250001</v>
      </c>
      <c r="J174" s="1">
        <v>0.14778932682006712</v>
      </c>
    </row>
    <row r="175" spans="1:10" x14ac:dyDescent="0.2">
      <c r="A175" s="2" t="s">
        <v>59</v>
      </c>
      <c r="B175" s="4" t="s">
        <v>60</v>
      </c>
      <c r="C175" s="1">
        <v>72.992978122499991</v>
      </c>
      <c r="D175" s="1">
        <v>5200.7021877500019</v>
      </c>
      <c r="E175" s="1"/>
      <c r="F175" s="1">
        <v>1.8632810832803308</v>
      </c>
      <c r="G175" s="1">
        <v>3.7160619851111236</v>
      </c>
      <c r="H175" s="1"/>
      <c r="I175" s="1">
        <v>72.992978122499991</v>
      </c>
      <c r="J175" s="1">
        <v>1.4035215916502844E-2</v>
      </c>
    </row>
    <row r="176" spans="1:10" x14ac:dyDescent="0.2">
      <c r="A176" s="2" t="s">
        <v>59</v>
      </c>
      <c r="B176" s="4" t="s">
        <v>60</v>
      </c>
      <c r="C176" s="1">
        <v>21.969901422500001</v>
      </c>
      <c r="D176" s="1">
        <v>4053.0098577500003</v>
      </c>
      <c r="E176" s="1"/>
      <c r="F176" s="1">
        <v>1.3418281082741592</v>
      </c>
      <c r="G176" s="1">
        <v>3.6077776600360978</v>
      </c>
      <c r="H176" s="1"/>
      <c r="I176" s="1">
        <v>21.969901422500001</v>
      </c>
      <c r="J176" s="1">
        <v>5.4206385361955265E-3</v>
      </c>
    </row>
    <row r="177" spans="1:10" x14ac:dyDescent="0.2">
      <c r="A177" s="2" t="s">
        <v>59</v>
      </c>
      <c r="B177" s="4" t="s">
        <v>60</v>
      </c>
      <c r="C177" s="1">
        <v>8.1340286900000009</v>
      </c>
      <c r="D177" s="1">
        <v>2311.597131</v>
      </c>
      <c r="E177" s="1"/>
      <c r="F177" s="1">
        <v>0.9103056998962934</v>
      </c>
      <c r="G177" s="1">
        <v>3.3639121467773694</v>
      </c>
      <c r="H177" s="1"/>
      <c r="I177" s="1">
        <v>8.1340286900000009</v>
      </c>
      <c r="J177" s="1">
        <v>3.5187916531464153E-3</v>
      </c>
    </row>
    <row r="178" spans="1:10" x14ac:dyDescent="0.2">
      <c r="A178" s="2" t="s">
        <v>59</v>
      </c>
      <c r="B178" s="4" t="s">
        <v>60</v>
      </c>
      <c r="C178" s="1">
        <v>2.96183525</v>
      </c>
      <c r="D178" s="1">
        <v>1266.3164750000001</v>
      </c>
      <c r="E178" s="1"/>
      <c r="F178" s="1">
        <v>0.4715608975323145</v>
      </c>
      <c r="G178" s="1">
        <v>3.1025422571583992</v>
      </c>
      <c r="H178" s="1"/>
      <c r="I178" s="1">
        <v>2.96183525</v>
      </c>
      <c r="J178" s="1">
        <v>2.3389376261569996E-3</v>
      </c>
    </row>
    <row r="179" spans="1:10" x14ac:dyDescent="0.2">
      <c r="A179" s="2" t="s">
        <v>61</v>
      </c>
      <c r="B179" s="4" t="s">
        <v>62</v>
      </c>
      <c r="C179" s="1">
        <v>959.17215524999983</v>
      </c>
      <c r="D179" s="1">
        <v>4082.7844750000172</v>
      </c>
      <c r="E179" s="1"/>
      <c r="F179" s="1">
        <v>2.981896562712977</v>
      </c>
      <c r="G179" s="1">
        <v>3.6109564546747217</v>
      </c>
      <c r="H179" s="1"/>
      <c r="I179" s="1">
        <v>959.17215524999983</v>
      </c>
      <c r="J179" s="1">
        <v>0.23493088139314428</v>
      </c>
    </row>
    <row r="180" spans="1:10" x14ac:dyDescent="0.2">
      <c r="A180" s="2" t="s">
        <v>61</v>
      </c>
      <c r="B180" s="4" t="s">
        <v>62</v>
      </c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2" t="s">
        <v>61</v>
      </c>
      <c r="B181" s="4" t="s">
        <v>62</v>
      </c>
      <c r="C181" s="1">
        <v>227.59429930249999</v>
      </c>
      <c r="D181" s="1">
        <v>2240.5700697500019</v>
      </c>
      <c r="E181" s="1"/>
      <c r="F181" s="1">
        <v>2.357161379812343</v>
      </c>
      <c r="G181" s="1">
        <v>3.350358530230733</v>
      </c>
      <c r="H181" s="1"/>
      <c r="I181" s="1">
        <v>227.59429930249999</v>
      </c>
      <c r="J181" s="1">
        <v>0.10157874657671138</v>
      </c>
    </row>
    <row r="182" spans="1:10" x14ac:dyDescent="0.2">
      <c r="A182" s="2" t="s">
        <v>61</v>
      </c>
      <c r="B182" s="4" t="s">
        <v>62</v>
      </c>
      <c r="C182" s="1">
        <v>78.185976440000005</v>
      </c>
      <c r="D182" s="1">
        <v>4681.4023559999996</v>
      </c>
      <c r="E182" s="1"/>
      <c r="F182" s="1">
        <v>1.8931288643017943</v>
      </c>
      <c r="G182" s="1">
        <v>3.6703759693652223</v>
      </c>
      <c r="H182" s="1"/>
      <c r="I182" s="1">
        <v>78.185976440000005</v>
      </c>
      <c r="J182" s="1">
        <v>1.6701400668923835E-2</v>
      </c>
    </row>
    <row r="183" spans="1:10" x14ac:dyDescent="0.2">
      <c r="A183" s="2" t="s">
        <v>61</v>
      </c>
      <c r="B183" s="4" t="s">
        <v>62</v>
      </c>
      <c r="C183" s="1">
        <v>25.011843839999997</v>
      </c>
      <c r="D183" s="1">
        <v>3748.8156160000003</v>
      </c>
      <c r="E183" s="1"/>
      <c r="F183" s="1">
        <v>1.3981457085246229</v>
      </c>
      <c r="G183" s="1">
        <v>3.573894080346065</v>
      </c>
      <c r="H183" s="1"/>
      <c r="I183" s="1">
        <v>25.011843839999997</v>
      </c>
      <c r="J183" s="1">
        <v>6.6719322586176492E-3</v>
      </c>
    </row>
    <row r="184" spans="1:10" x14ac:dyDescent="0.2">
      <c r="A184" s="2" t="s">
        <v>61</v>
      </c>
      <c r="B184" s="4" t="s">
        <v>62</v>
      </c>
      <c r="C184" s="1">
        <v>7.17003725</v>
      </c>
      <c r="D184" s="1">
        <v>2407.996275</v>
      </c>
      <c r="E184" s="1"/>
      <c r="F184" s="1">
        <v>0.85552141193382913</v>
      </c>
      <c r="G184" s="1">
        <v>3.3816558107634465</v>
      </c>
      <c r="H184" s="1"/>
      <c r="I184" s="1">
        <v>7.17003725</v>
      </c>
      <c r="J184" s="1">
        <v>2.9775948262212326E-3</v>
      </c>
    </row>
    <row r="185" spans="1:10" x14ac:dyDescent="0.2">
      <c r="A185" s="2" t="s">
        <v>61</v>
      </c>
      <c r="B185" s="4" t="s">
        <v>62</v>
      </c>
      <c r="C185" s="1">
        <v>2.9310506025</v>
      </c>
      <c r="D185" s="1">
        <v>1269.3949397500003</v>
      </c>
      <c r="E185" s="1"/>
      <c r="F185" s="1">
        <v>0.46702331628791216</v>
      </c>
      <c r="G185" s="1">
        <v>3.1035967627324421</v>
      </c>
      <c r="H185" s="1"/>
      <c r="I185" s="1">
        <v>2.9310506025</v>
      </c>
      <c r="J185" s="1">
        <v>2.3090139331083618E-3</v>
      </c>
    </row>
    <row r="186" spans="1:10" x14ac:dyDescent="0.2">
      <c r="A186" s="6" t="s">
        <v>63</v>
      </c>
      <c r="B186" s="4" t="s">
        <v>64</v>
      </c>
      <c r="C186" s="1">
        <v>908.16853125000011</v>
      </c>
      <c r="D186" s="1">
        <v>9183.1468749999913</v>
      </c>
      <c r="E186" s="1"/>
      <c r="F186" s="1">
        <v>2.9581664491821513</v>
      </c>
      <c r="G186" s="1">
        <v>3.9629915304666126</v>
      </c>
      <c r="H186" s="1"/>
      <c r="I186" s="1">
        <v>908.16853125000011</v>
      </c>
      <c r="J186" s="1">
        <v>9.8895132966061922E-2</v>
      </c>
    </row>
    <row r="187" spans="1:10" x14ac:dyDescent="0.2">
      <c r="A187" s="6" t="s">
        <v>63</v>
      </c>
      <c r="B187" s="4" t="s">
        <v>64</v>
      </c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6" t="s">
        <v>63</v>
      </c>
      <c r="B188" s="4" t="s">
        <v>64</v>
      </c>
      <c r="C188" s="1">
        <v>246.98934463999998</v>
      </c>
      <c r="D188" s="1">
        <v>301.06553600000444</v>
      </c>
      <c r="E188" s="1"/>
      <c r="F188" s="1">
        <v>2.3926782177784185</v>
      </c>
      <c r="G188" s="1">
        <v>2.4786610431856868</v>
      </c>
      <c r="H188" s="1"/>
      <c r="I188" s="1">
        <v>246.98934463999998</v>
      </c>
      <c r="J188" s="1">
        <v>0.82038398656163802</v>
      </c>
    </row>
    <row r="189" spans="1:10" x14ac:dyDescent="0.2">
      <c r="A189" s="6" t="s">
        <v>63</v>
      </c>
      <c r="B189" s="4" t="s">
        <v>64</v>
      </c>
      <c r="C189" s="1">
        <v>81.339464062500014</v>
      </c>
      <c r="D189" s="1">
        <v>4366.0535937499981</v>
      </c>
      <c r="E189" s="1"/>
      <c r="F189" s="1">
        <v>1.9103013065555901</v>
      </c>
      <c r="G189" s="1">
        <v>3.6400890624145847</v>
      </c>
      <c r="H189" s="1"/>
      <c r="I189" s="1">
        <v>81.339464062500014</v>
      </c>
      <c r="J189" s="1">
        <v>1.8629973800353111E-2</v>
      </c>
    </row>
    <row r="190" spans="1:10" x14ac:dyDescent="0.2">
      <c r="A190" s="6" t="s">
        <v>63</v>
      </c>
      <c r="B190" s="4" t="s">
        <v>64</v>
      </c>
      <c r="C190" s="1">
        <v>23.937217102500007</v>
      </c>
      <c r="D190" s="1">
        <v>3856.2782897499997</v>
      </c>
      <c r="E190" s="1"/>
      <c r="F190" s="1">
        <v>1.3790736587153427</v>
      </c>
      <c r="G190" s="1">
        <v>3.5861683673837361</v>
      </c>
      <c r="H190" s="1"/>
      <c r="I190" s="1">
        <v>23.937217102500007</v>
      </c>
      <c r="J190" s="1">
        <v>6.2073365312159158E-3</v>
      </c>
    </row>
    <row r="191" spans="1:10" x14ac:dyDescent="0.2">
      <c r="A191" s="6" t="s">
        <v>63</v>
      </c>
      <c r="B191" s="4" t="s">
        <v>64</v>
      </c>
      <c r="C191" s="1">
        <v>7.7677525625000001</v>
      </c>
      <c r="D191" s="1">
        <v>2348.2247437500005</v>
      </c>
      <c r="E191" s="1"/>
      <c r="F191" s="1">
        <v>0.890295382907621</v>
      </c>
      <c r="G191" s="1">
        <v>3.3707396599944581</v>
      </c>
      <c r="H191" s="1"/>
      <c r="I191" s="1">
        <v>7.7677525625000001</v>
      </c>
      <c r="J191" s="1">
        <v>3.3079255225354955E-3</v>
      </c>
    </row>
    <row r="192" spans="1:10" x14ac:dyDescent="0.2">
      <c r="A192" s="6" t="s">
        <v>63</v>
      </c>
      <c r="B192" s="4" t="s">
        <v>64</v>
      </c>
      <c r="C192" s="1">
        <v>2.4777774899999998</v>
      </c>
      <c r="D192" s="1">
        <v>1314.7222510000004</v>
      </c>
      <c r="E192" s="1"/>
      <c r="F192" s="1">
        <v>0.39406230316835267</v>
      </c>
      <c r="G192" s="1">
        <v>3.1188340132069201</v>
      </c>
      <c r="H192" s="1"/>
      <c r="I192" s="1">
        <v>2.4777774899999998</v>
      </c>
      <c r="J192" s="1">
        <v>1.8846395032223419E-3</v>
      </c>
    </row>
    <row r="193" spans="1:10" x14ac:dyDescent="0.2">
      <c r="A193" s="6" t="s">
        <v>65</v>
      </c>
      <c r="B193" s="4" t="s">
        <v>66</v>
      </c>
      <c r="C193" s="1">
        <v>996.07666220249996</v>
      </c>
      <c r="D193" s="1">
        <v>392.33377975000928</v>
      </c>
      <c r="E193" s="1"/>
      <c r="F193" s="1">
        <v>2.9982927648195443</v>
      </c>
      <c r="G193" s="1">
        <v>2.5936557022856808</v>
      </c>
      <c r="H193" s="1"/>
      <c r="I193" s="1">
        <v>996.07666220249996</v>
      </c>
      <c r="J193" s="1">
        <v>2.5388501159323802</v>
      </c>
    </row>
    <row r="194" spans="1:10" x14ac:dyDescent="0.2">
      <c r="A194" s="6" t="s">
        <v>65</v>
      </c>
      <c r="B194" s="4" t="s">
        <v>66</v>
      </c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6" t="s">
        <v>65</v>
      </c>
      <c r="B195" s="4" t="s">
        <v>66</v>
      </c>
      <c r="C195" s="1">
        <v>232.50703901000003</v>
      </c>
      <c r="D195" s="1">
        <v>1749.2960989999999</v>
      </c>
      <c r="E195" s="1"/>
      <c r="F195" s="1">
        <v>2.3664361054278058</v>
      </c>
      <c r="G195" s="1">
        <v>3.2428633276477878</v>
      </c>
      <c r="H195" s="1"/>
      <c r="I195" s="1">
        <v>232.50703901000003</v>
      </c>
      <c r="J195" s="1">
        <v>0.13291462728517756</v>
      </c>
    </row>
    <row r="196" spans="1:10" x14ac:dyDescent="0.2">
      <c r="A196" s="6" t="s">
        <v>65</v>
      </c>
      <c r="B196" s="4" t="s">
        <v>66</v>
      </c>
      <c r="C196" s="1">
        <v>77.433711202500021</v>
      </c>
      <c r="D196" s="1">
        <v>4756.6288797499983</v>
      </c>
      <c r="E196" s="1"/>
      <c r="F196" s="1">
        <v>1.8889300744016264</v>
      </c>
      <c r="G196" s="1">
        <v>3.6772992683498731</v>
      </c>
      <c r="H196" s="1"/>
      <c r="I196" s="1">
        <v>77.433711202500021</v>
      </c>
      <c r="J196" s="1">
        <v>1.6279115558531829E-2</v>
      </c>
    </row>
    <row r="197" spans="1:10" x14ac:dyDescent="0.2">
      <c r="A197" s="6" t="s">
        <v>65</v>
      </c>
      <c r="B197" s="4" t="s">
        <v>66</v>
      </c>
      <c r="C197" s="1">
        <v>23.314642402500006</v>
      </c>
      <c r="D197" s="1">
        <v>3918.5357597499997</v>
      </c>
      <c r="E197" s="1"/>
      <c r="F197" s="1">
        <v>1.3676287586791238</v>
      </c>
      <c r="G197" s="1">
        <v>3.5931238144039885</v>
      </c>
      <c r="H197" s="1"/>
      <c r="I197" s="1">
        <v>23.314642402500006</v>
      </c>
      <c r="J197" s="1">
        <v>5.9498353037838467E-3</v>
      </c>
    </row>
    <row r="198" spans="1:10" x14ac:dyDescent="0.2">
      <c r="A198" s="6" t="s">
        <v>65</v>
      </c>
      <c r="B198" s="4" t="s">
        <v>66</v>
      </c>
      <c r="C198" s="1">
        <v>10.7677355625</v>
      </c>
      <c r="D198" s="1">
        <v>2048.2264437499998</v>
      </c>
      <c r="E198" s="1"/>
      <c r="F198" s="1">
        <v>1.0321243814678258</v>
      </c>
      <c r="G198" s="1">
        <v>3.3113779688246261</v>
      </c>
      <c r="H198" s="1"/>
      <c r="I198" s="1">
        <v>10.7677355625</v>
      </c>
      <c r="J198" s="1">
        <v>5.2571021116131419E-3</v>
      </c>
    </row>
    <row r="199" spans="1:10" x14ac:dyDescent="0.2">
      <c r="A199" s="6" t="s">
        <v>65</v>
      </c>
      <c r="B199" s="4" t="s">
        <v>66</v>
      </c>
      <c r="C199" s="1">
        <v>1.9833269225000001</v>
      </c>
      <c r="D199" s="1">
        <v>1364.16730775</v>
      </c>
      <c r="E199" s="1"/>
      <c r="F199" s="1">
        <v>0.29739430721357246</v>
      </c>
      <c r="G199" s="1">
        <v>3.134867637458798</v>
      </c>
      <c r="H199" s="1"/>
      <c r="I199" s="1">
        <v>1.9833269225000001</v>
      </c>
      <c r="J199" s="1">
        <v>1.4538736643463592E-3</v>
      </c>
    </row>
    <row r="200" spans="1:10" x14ac:dyDescent="0.2">
      <c r="A200" s="6" t="s">
        <v>67</v>
      </c>
      <c r="B200" s="4" t="s">
        <v>68</v>
      </c>
      <c r="C200" s="1">
        <v>914.31076649999989</v>
      </c>
      <c r="D200" s="1">
        <v>8568.9233500000209</v>
      </c>
      <c r="E200" s="1"/>
      <c r="F200" s="1">
        <v>2.9610938338486235</v>
      </c>
      <c r="G200" s="1">
        <v>3.9329262580343238</v>
      </c>
      <c r="H200" s="1"/>
      <c r="I200" s="1">
        <v>914.31076649999989</v>
      </c>
      <c r="J200" s="1">
        <v>0.10670077548307136</v>
      </c>
    </row>
    <row r="201" spans="1:10" x14ac:dyDescent="0.2">
      <c r="A201" s="6" t="s">
        <v>67</v>
      </c>
      <c r="B201" s="4" t="s">
        <v>68</v>
      </c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6" t="s">
        <v>67</v>
      </c>
      <c r="B202" s="4" t="s">
        <v>68</v>
      </c>
      <c r="C202" s="1">
        <v>204.34837626000001</v>
      </c>
      <c r="D202" s="1">
        <v>4565.1623740000023</v>
      </c>
      <c r="E202" s="1"/>
      <c r="F202" s="1">
        <v>2.3103711911832927</v>
      </c>
      <c r="G202" s="1">
        <v>3.6594562291601522</v>
      </c>
      <c r="H202" s="1"/>
      <c r="I202" s="1">
        <v>204.34837626000001</v>
      </c>
      <c r="J202" s="1">
        <v>4.4762564727998853E-2</v>
      </c>
    </row>
    <row r="203" spans="1:10" x14ac:dyDescent="0.2">
      <c r="A203" s="6" t="s">
        <v>67</v>
      </c>
      <c r="B203" s="4" t="s">
        <v>68</v>
      </c>
      <c r="C203" s="1">
        <v>87.975470385000023</v>
      </c>
      <c r="D203" s="1">
        <v>3702.4529614999979</v>
      </c>
      <c r="E203" s="1"/>
      <c r="F203" s="1">
        <v>1.9443615975880904</v>
      </c>
      <c r="G203" s="1">
        <v>3.5684895496535414</v>
      </c>
      <c r="H203" s="1"/>
      <c r="I203" s="1">
        <v>87.975470385000023</v>
      </c>
      <c r="J203" s="1">
        <v>2.3761401238534027E-2</v>
      </c>
    </row>
    <row r="204" spans="1:10" x14ac:dyDescent="0.2">
      <c r="A204" s="6" t="s">
        <v>67</v>
      </c>
      <c r="B204" s="4" t="s">
        <v>68</v>
      </c>
      <c r="C204" s="1">
        <v>20.931484740000002</v>
      </c>
      <c r="D204" s="1">
        <v>4156.8515260000004</v>
      </c>
      <c r="E204" s="1"/>
      <c r="F204" s="1">
        <v>1.3208000353868998</v>
      </c>
      <c r="G204" s="1">
        <v>3.6187645126971066</v>
      </c>
      <c r="H204" s="1"/>
      <c r="I204" s="1">
        <v>20.931484740000002</v>
      </c>
      <c r="J204" s="1">
        <v>5.0354179380906758E-3</v>
      </c>
    </row>
    <row r="205" spans="1:10" x14ac:dyDescent="0.2">
      <c r="A205" s="6" t="s">
        <v>67</v>
      </c>
      <c r="B205" s="4" t="s">
        <v>68</v>
      </c>
      <c r="C205" s="1">
        <v>8.4499367400000001</v>
      </c>
      <c r="D205" s="1">
        <v>2280.0063260000002</v>
      </c>
      <c r="E205" s="1"/>
      <c r="F205" s="1">
        <v>0.92685345763942439</v>
      </c>
      <c r="G205" s="1">
        <v>3.3579360519754893</v>
      </c>
      <c r="H205" s="1"/>
      <c r="I205" s="1">
        <v>8.4499367400000001</v>
      </c>
      <c r="J205" s="1">
        <v>3.7061023224546964E-3</v>
      </c>
    </row>
    <row r="206" spans="1:10" x14ac:dyDescent="0.2">
      <c r="A206" s="6" t="s">
        <v>67</v>
      </c>
      <c r="B206" s="4" t="s">
        <v>68</v>
      </c>
      <c r="C206" s="1">
        <v>2.3014338599999999</v>
      </c>
      <c r="D206" s="1">
        <v>1332.3566140000003</v>
      </c>
      <c r="E206" s="1"/>
      <c r="F206" s="1">
        <v>0.36199849839150666</v>
      </c>
      <c r="G206" s="1">
        <v>3.1246204821644614</v>
      </c>
      <c r="H206" s="1"/>
      <c r="I206" s="1">
        <v>2.3014338599999999</v>
      </c>
      <c r="J206" s="1">
        <v>1.7273407403222449E-3</v>
      </c>
    </row>
  </sheetData>
  <mergeCells count="3">
    <mergeCell ref="I1:J1"/>
    <mergeCell ref="F1:G1"/>
    <mergeCell ref="C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6"/>
  <sheetViews>
    <sheetView zoomScale="70" zoomScaleNormal="70" workbookViewId="0">
      <selection activeCell="V46" sqref="V46"/>
    </sheetView>
  </sheetViews>
  <sheetFormatPr defaultRowHeight="14.25" x14ac:dyDescent="0.2"/>
  <cols>
    <col min="1" max="1" width="21.75" bestFit="1" customWidth="1"/>
    <col min="2" max="2" width="11" bestFit="1" customWidth="1"/>
    <col min="3" max="3" width="12" bestFit="1" customWidth="1"/>
    <col min="4" max="4" width="15.125" bestFit="1" customWidth="1"/>
    <col min="5" max="5" width="12.125" bestFit="1" customWidth="1"/>
    <col min="6" max="6" width="14.125" bestFit="1" customWidth="1"/>
    <col min="7" max="7" width="15" bestFit="1" customWidth="1"/>
    <col min="8" max="8" width="11.875" bestFit="1" customWidth="1"/>
    <col min="9" max="9" width="11.875" customWidth="1"/>
    <col min="10" max="11" width="11.875" bestFit="1" customWidth="1"/>
    <col min="13" max="13" width="12.5" bestFit="1" customWidth="1"/>
    <col min="14" max="14" width="11.875" bestFit="1" customWidth="1"/>
    <col min="16" max="17" width="11.875" bestFit="1" customWidth="1"/>
  </cols>
  <sheetData>
    <row r="1" spans="1:17" x14ac:dyDescent="0.2">
      <c r="A1" s="8"/>
      <c r="B1" s="8"/>
      <c r="C1" s="8"/>
      <c r="D1" s="8"/>
      <c r="E1" s="8"/>
      <c r="F1" s="8"/>
      <c r="G1" s="8"/>
      <c r="H1" s="8"/>
      <c r="I1" s="8"/>
      <c r="J1" s="108" t="s">
        <v>0</v>
      </c>
      <c r="K1" s="108"/>
      <c r="L1" s="8"/>
      <c r="M1" s="108" t="s">
        <v>69</v>
      </c>
      <c r="N1" s="108"/>
      <c r="O1" s="8"/>
      <c r="P1" s="108" t="s">
        <v>2</v>
      </c>
      <c r="Q1" s="108"/>
    </row>
    <row r="2" spans="1:17" x14ac:dyDescent="0.2">
      <c r="A2" s="8" t="s">
        <v>70</v>
      </c>
      <c r="B2" s="8" t="s">
        <v>71</v>
      </c>
      <c r="C2" s="8" t="s">
        <v>5</v>
      </c>
      <c r="D2" s="8" t="s">
        <v>72</v>
      </c>
      <c r="E2" s="8" t="s">
        <v>73</v>
      </c>
      <c r="F2" s="8" t="s">
        <v>74</v>
      </c>
      <c r="G2" s="8" t="s">
        <v>75</v>
      </c>
      <c r="H2" s="8" t="s">
        <v>76</v>
      </c>
      <c r="I2" s="8"/>
      <c r="J2" s="8" t="s">
        <v>5</v>
      </c>
      <c r="K2" s="8" t="s">
        <v>77</v>
      </c>
      <c r="L2" s="8"/>
      <c r="M2" s="8" t="s">
        <v>7</v>
      </c>
      <c r="N2" s="8" t="s">
        <v>8</v>
      </c>
      <c r="O2" s="8"/>
      <c r="P2" s="8" t="s">
        <v>9</v>
      </c>
      <c r="Q2" s="8" t="s">
        <v>10</v>
      </c>
    </row>
    <row r="3" spans="1:17" x14ac:dyDescent="0.2">
      <c r="A3" t="s">
        <v>11</v>
      </c>
      <c r="B3">
        <v>0.1</v>
      </c>
      <c r="C3">
        <f t="shared" ref="C3:C18" si="0">E3/10000</f>
        <v>9.4113790259999996E-2</v>
      </c>
      <c r="D3">
        <v>1000</v>
      </c>
      <c r="E3">
        <v>941.13790259999996</v>
      </c>
      <c r="F3">
        <f t="shared" ref="F3:F18" si="1">B3-C3</f>
        <v>5.8862097400000091E-3</v>
      </c>
      <c r="G3">
        <f t="shared" ref="G3:G66" si="2">1000*F3*1000</f>
        <v>5886.2097400000084</v>
      </c>
      <c r="H3">
        <f t="shared" ref="H3:H66" si="3">((D3-E3)/D3)*100</f>
        <v>5.8862097400000044</v>
      </c>
      <c r="J3">
        <f>E3</f>
        <v>941.13790259999996</v>
      </c>
      <c r="K3">
        <f>G3</f>
        <v>5886.2097400000084</v>
      </c>
      <c r="M3">
        <f>LOG(J3)</f>
        <v>2.9736532641820013</v>
      </c>
      <c r="N3">
        <f>LOG(K3)</f>
        <v>3.7698357330102383</v>
      </c>
      <c r="P3">
        <f>J3</f>
        <v>941.13790259999996</v>
      </c>
      <c r="Q3">
        <f>J3/K3</f>
        <v>0.15988861154648537</v>
      </c>
    </row>
    <row r="4" spans="1:17" x14ac:dyDescent="0.2">
      <c r="A4" t="s">
        <v>11</v>
      </c>
      <c r="B4">
        <v>0.05</v>
      </c>
      <c r="C4">
        <f t="shared" si="0"/>
        <v>0</v>
      </c>
      <c r="D4">
        <v>500</v>
      </c>
      <c r="F4">
        <f t="shared" si="1"/>
        <v>0.05</v>
      </c>
      <c r="G4">
        <f t="shared" si="2"/>
        <v>50000</v>
      </c>
      <c r="H4">
        <f t="shared" si="3"/>
        <v>100</v>
      </c>
    </row>
    <row r="5" spans="1:17" x14ac:dyDescent="0.2">
      <c r="A5" t="s">
        <v>11</v>
      </c>
      <c r="B5">
        <v>2.5000000000000001E-2</v>
      </c>
      <c r="C5">
        <f t="shared" si="0"/>
        <v>1.8838254240000001E-2</v>
      </c>
      <c r="D5">
        <v>250</v>
      </c>
      <c r="E5">
        <v>188.38254240000001</v>
      </c>
      <c r="F5">
        <f t="shared" si="1"/>
        <v>6.1617457600000002E-3</v>
      </c>
      <c r="G5">
        <f t="shared" si="2"/>
        <v>6161.7457600000007</v>
      </c>
      <c r="H5">
        <f t="shared" si="3"/>
        <v>24.646983039999999</v>
      </c>
      <c r="J5">
        <f>E5</f>
        <v>188.38254240000001</v>
      </c>
      <c r="K5">
        <f>G5</f>
        <v>6161.7457600000007</v>
      </c>
      <c r="M5">
        <f t="shared" ref="M5:N8" si="4">LOG(J5)</f>
        <v>2.2750406538143948</v>
      </c>
      <c r="N5">
        <f t="shared" si="4"/>
        <v>3.7897037749113069</v>
      </c>
      <c r="P5">
        <f>J5</f>
        <v>188.38254240000001</v>
      </c>
      <c r="Q5">
        <f>J5/K5</f>
        <v>3.0572917114321183E-2</v>
      </c>
    </row>
    <row r="6" spans="1:17" x14ac:dyDescent="0.2">
      <c r="A6" t="s">
        <v>11</v>
      </c>
      <c r="B6">
        <v>1.2500000000000001E-2</v>
      </c>
      <c r="C6">
        <f t="shared" si="0"/>
        <v>5.6877693599999999E-3</v>
      </c>
      <c r="D6">
        <v>125</v>
      </c>
      <c r="E6">
        <v>56.877693600000001</v>
      </c>
      <c r="F6">
        <f t="shared" si="1"/>
        <v>6.8122306400000008E-3</v>
      </c>
      <c r="G6">
        <f t="shared" si="2"/>
        <v>6812.2306400000007</v>
      </c>
      <c r="H6">
        <f t="shared" si="3"/>
        <v>54.497845120000001</v>
      </c>
      <c r="J6">
        <f>E6</f>
        <v>56.877693600000001</v>
      </c>
      <c r="K6">
        <f>G6</f>
        <v>6812.2306400000007</v>
      </c>
      <c r="M6">
        <f t="shared" si="4"/>
        <v>1.7549419773647925</v>
      </c>
      <c r="N6">
        <f t="shared" si="4"/>
        <v>3.8332893433398358</v>
      </c>
      <c r="P6">
        <f>J6</f>
        <v>56.877693600000001</v>
      </c>
      <c r="Q6">
        <f>J6/K6</f>
        <v>8.3493493696508193E-3</v>
      </c>
    </row>
    <row r="7" spans="1:17" x14ac:dyDescent="0.2">
      <c r="A7" t="s">
        <v>11</v>
      </c>
      <c r="B7">
        <v>6.2500000000000003E-3</v>
      </c>
      <c r="C7">
        <f t="shared" si="0"/>
        <v>3.03095634E-3</v>
      </c>
      <c r="D7">
        <v>62.5</v>
      </c>
      <c r="E7">
        <v>30.309563399999998</v>
      </c>
      <c r="F7">
        <f t="shared" si="1"/>
        <v>3.2190436600000004E-3</v>
      </c>
      <c r="G7">
        <f t="shared" si="2"/>
        <v>3219.0436600000007</v>
      </c>
      <c r="H7">
        <f t="shared" si="3"/>
        <v>51.504698559999994</v>
      </c>
      <c r="J7">
        <f>E7</f>
        <v>30.309563399999998</v>
      </c>
      <c r="K7">
        <f>G7</f>
        <v>3219.0436600000007</v>
      </c>
      <c r="M7">
        <f t="shared" si="4"/>
        <v>1.4815796805333612</v>
      </c>
      <c r="N7">
        <f t="shared" si="4"/>
        <v>3.5077268670765713</v>
      </c>
      <c r="P7">
        <f>J7</f>
        <v>30.309563399999998</v>
      </c>
      <c r="Q7">
        <f>J7/K7</f>
        <v>9.4157043523914151E-3</v>
      </c>
    </row>
    <row r="8" spans="1:17" x14ac:dyDescent="0.2">
      <c r="A8" t="s">
        <v>11</v>
      </c>
      <c r="B8">
        <v>3.1250000000000002E-3</v>
      </c>
      <c r="C8">
        <f t="shared" si="0"/>
        <v>2.6539707399999999E-3</v>
      </c>
      <c r="D8">
        <v>31.25</v>
      </c>
      <c r="E8">
        <v>26.539707400000001</v>
      </c>
      <c r="F8">
        <f t="shared" si="1"/>
        <v>4.7102926000000024E-4</v>
      </c>
      <c r="G8">
        <f t="shared" si="2"/>
        <v>471.02926000000025</v>
      </c>
      <c r="H8">
        <f t="shared" si="3"/>
        <v>15.072936319999997</v>
      </c>
      <c r="J8">
        <f>E8</f>
        <v>26.539707400000001</v>
      </c>
      <c r="K8">
        <f>G8</f>
        <v>471.02926000000025</v>
      </c>
      <c r="M8">
        <f t="shared" si="4"/>
        <v>1.423896130462633</v>
      </c>
      <c r="N8">
        <f t="shared" si="4"/>
        <v>2.6730478860287761</v>
      </c>
      <c r="P8">
        <f>J8</f>
        <v>26.539707400000001</v>
      </c>
      <c r="Q8">
        <f>J8/K8</f>
        <v>5.6344073826751204E-2</v>
      </c>
    </row>
    <row r="9" spans="1:17" x14ac:dyDescent="0.2">
      <c r="A9" t="s">
        <v>11</v>
      </c>
      <c r="B9">
        <v>1.5625000000000001E-3</v>
      </c>
      <c r="C9">
        <f t="shared" si="0"/>
        <v>0</v>
      </c>
      <c r="D9">
        <v>15.625</v>
      </c>
      <c r="F9">
        <f t="shared" si="1"/>
        <v>1.5625000000000001E-3</v>
      </c>
      <c r="G9">
        <f t="shared" si="2"/>
        <v>1562.5</v>
      </c>
      <c r="H9">
        <f t="shared" si="3"/>
        <v>100</v>
      </c>
    </row>
    <row r="10" spans="1:17" x14ac:dyDescent="0.2">
      <c r="A10" t="s">
        <v>11</v>
      </c>
      <c r="B10">
        <v>0</v>
      </c>
      <c r="C10">
        <f t="shared" si="0"/>
        <v>0</v>
      </c>
      <c r="D10">
        <v>0</v>
      </c>
      <c r="E10">
        <v>0</v>
      </c>
      <c r="F10">
        <f t="shared" si="1"/>
        <v>0</v>
      </c>
      <c r="G10">
        <f t="shared" si="2"/>
        <v>0</v>
      </c>
      <c r="H10" t="e">
        <f t="shared" si="3"/>
        <v>#DIV/0!</v>
      </c>
      <c r="J10">
        <f>E10</f>
        <v>0</v>
      </c>
      <c r="K10">
        <f>G10</f>
        <v>0</v>
      </c>
    </row>
    <row r="11" spans="1:17" x14ac:dyDescent="0.2">
      <c r="A11" t="s">
        <v>11</v>
      </c>
      <c r="B11">
        <v>0.1</v>
      </c>
      <c r="C11">
        <f t="shared" si="0"/>
        <v>8.3916864339999994E-2</v>
      </c>
      <c r="D11">
        <v>1000</v>
      </c>
      <c r="E11">
        <v>839.16864339999995</v>
      </c>
      <c r="F11">
        <f t="shared" si="1"/>
        <v>1.6083135660000011E-2</v>
      </c>
      <c r="G11">
        <f t="shared" si="2"/>
        <v>16083.135660000011</v>
      </c>
      <c r="H11">
        <f t="shared" si="3"/>
        <v>16.083135660000007</v>
      </c>
      <c r="J11">
        <f>E11</f>
        <v>839.16864339999995</v>
      </c>
      <c r="K11">
        <f>G11</f>
        <v>16083.135660000011</v>
      </c>
      <c r="M11">
        <f>LOG(J11)</f>
        <v>2.9238492475249021</v>
      </c>
      <c r="N11">
        <f>LOG(K11)</f>
        <v>4.2063707252006388</v>
      </c>
      <c r="P11">
        <f>J11</f>
        <v>839.16864339999995</v>
      </c>
      <c r="Q11">
        <f>J11/K11</f>
        <v>5.2176929993016014E-2</v>
      </c>
    </row>
    <row r="12" spans="1:17" x14ac:dyDescent="0.2">
      <c r="A12" t="s">
        <v>11</v>
      </c>
      <c r="B12">
        <v>0.05</v>
      </c>
      <c r="C12">
        <f t="shared" si="0"/>
        <v>0</v>
      </c>
      <c r="D12">
        <v>500</v>
      </c>
      <c r="F12">
        <f t="shared" si="1"/>
        <v>0.05</v>
      </c>
      <c r="G12">
        <f t="shared" si="2"/>
        <v>50000</v>
      </c>
      <c r="H12">
        <f t="shared" si="3"/>
        <v>100</v>
      </c>
    </row>
    <row r="13" spans="1:17" x14ac:dyDescent="0.2">
      <c r="A13" t="s">
        <v>11</v>
      </c>
      <c r="B13">
        <v>2.5000000000000001E-2</v>
      </c>
      <c r="C13">
        <f t="shared" si="0"/>
        <v>1.8947034959999998E-2</v>
      </c>
      <c r="D13">
        <v>250</v>
      </c>
      <c r="E13">
        <v>189.47034959999999</v>
      </c>
      <c r="F13">
        <f t="shared" si="1"/>
        <v>6.0529650400000037E-3</v>
      </c>
      <c r="G13">
        <f t="shared" si="2"/>
        <v>6052.9650400000037</v>
      </c>
      <c r="H13">
        <f t="shared" si="3"/>
        <v>24.211860160000004</v>
      </c>
      <c r="J13">
        <f>E13</f>
        <v>189.47034959999999</v>
      </c>
      <c r="K13">
        <f>G13</f>
        <v>6052.9650400000037</v>
      </c>
      <c r="M13">
        <f t="shared" ref="M13:N16" si="5">LOG(J13)</f>
        <v>2.2775412564538473</v>
      </c>
      <c r="N13">
        <f t="shared" si="5"/>
        <v>3.7819681655730624</v>
      </c>
      <c r="P13">
        <f>J13</f>
        <v>189.47034959999999</v>
      </c>
      <c r="Q13">
        <f>J13/K13</f>
        <v>3.1302072347670434E-2</v>
      </c>
    </row>
    <row r="14" spans="1:17" x14ac:dyDescent="0.2">
      <c r="A14" t="s">
        <v>11</v>
      </c>
      <c r="B14">
        <v>1.2500000000000001E-2</v>
      </c>
      <c r="C14">
        <f t="shared" si="0"/>
        <v>5.4496515400000002E-3</v>
      </c>
      <c r="D14">
        <v>125</v>
      </c>
      <c r="E14">
        <v>54.4965154</v>
      </c>
      <c r="F14">
        <f t="shared" si="1"/>
        <v>7.0503484600000004E-3</v>
      </c>
      <c r="G14">
        <f t="shared" si="2"/>
        <v>7050.3484600000002</v>
      </c>
      <c r="H14">
        <f t="shared" si="3"/>
        <v>56.40278768000001</v>
      </c>
      <c r="J14">
        <f>E14</f>
        <v>54.4965154</v>
      </c>
      <c r="K14">
        <f>G14</f>
        <v>7050.3484600000002</v>
      </c>
      <c r="M14">
        <f t="shared" si="5"/>
        <v>1.7363687336356615</v>
      </c>
      <c r="N14">
        <f t="shared" si="5"/>
        <v>3.8482105823127166</v>
      </c>
      <c r="P14">
        <f>J14</f>
        <v>54.4965154</v>
      </c>
      <c r="Q14">
        <f>J14/K14</f>
        <v>7.729620132846597E-3</v>
      </c>
    </row>
    <row r="15" spans="1:17" x14ac:dyDescent="0.2">
      <c r="A15" t="s">
        <v>11</v>
      </c>
      <c r="B15">
        <v>6.2500000000000003E-3</v>
      </c>
      <c r="C15">
        <f t="shared" si="0"/>
        <v>2.86821736E-3</v>
      </c>
      <c r="D15">
        <v>62.5</v>
      </c>
      <c r="E15">
        <v>28.682173599999999</v>
      </c>
      <c r="F15">
        <f t="shared" si="1"/>
        <v>3.3817826400000003E-3</v>
      </c>
      <c r="G15">
        <f t="shared" si="2"/>
        <v>3381.7826400000004</v>
      </c>
      <c r="H15">
        <f t="shared" si="3"/>
        <v>54.108522239999999</v>
      </c>
      <c r="J15">
        <f>E15</f>
        <v>28.682173599999999</v>
      </c>
      <c r="K15">
        <f>G15</f>
        <v>3381.7826400000004</v>
      </c>
      <c r="M15">
        <f t="shared" si="5"/>
        <v>1.4576120600611877</v>
      </c>
      <c r="N15">
        <f t="shared" si="5"/>
        <v>3.529145690404778</v>
      </c>
      <c r="P15">
        <f>J15</f>
        <v>28.682173599999999</v>
      </c>
      <c r="Q15">
        <f>J15/K15</f>
        <v>8.4813770290097634E-3</v>
      </c>
    </row>
    <row r="16" spans="1:17" x14ac:dyDescent="0.2">
      <c r="A16" t="s">
        <v>11</v>
      </c>
      <c r="B16">
        <v>3.1250000000000002E-3</v>
      </c>
      <c r="C16">
        <f t="shared" si="0"/>
        <v>2.6599242400000001E-3</v>
      </c>
      <c r="D16">
        <v>31.25</v>
      </c>
      <c r="E16">
        <v>26.599242400000001</v>
      </c>
      <c r="F16">
        <f t="shared" si="1"/>
        <v>4.6507576000000012E-4</v>
      </c>
      <c r="G16">
        <f t="shared" si="2"/>
        <v>465.07576000000012</v>
      </c>
      <c r="H16">
        <f t="shared" si="3"/>
        <v>14.882424319999995</v>
      </c>
      <c r="J16">
        <f>E16</f>
        <v>26.599242400000001</v>
      </c>
      <c r="K16">
        <f>G16</f>
        <v>465.07576000000012</v>
      </c>
      <c r="M16">
        <f t="shared" si="5"/>
        <v>1.4248692672256142</v>
      </c>
      <c r="N16">
        <f t="shared" si="5"/>
        <v>2.6675237044382403</v>
      </c>
      <c r="P16">
        <f>J16</f>
        <v>26.599242400000001</v>
      </c>
      <c r="Q16">
        <f>J16/K16</f>
        <v>5.7193353616193619E-2</v>
      </c>
    </row>
    <row r="17" spans="1:17" x14ac:dyDescent="0.2">
      <c r="A17" t="s">
        <v>11</v>
      </c>
      <c r="B17">
        <v>1.5625000000000001E-3</v>
      </c>
      <c r="C17">
        <f t="shared" si="0"/>
        <v>0</v>
      </c>
      <c r="D17">
        <v>15.625</v>
      </c>
      <c r="F17">
        <f t="shared" si="1"/>
        <v>1.5625000000000001E-3</v>
      </c>
      <c r="G17">
        <f t="shared" si="2"/>
        <v>1562.5</v>
      </c>
      <c r="H17">
        <f t="shared" si="3"/>
        <v>100</v>
      </c>
    </row>
    <row r="18" spans="1:17" x14ac:dyDescent="0.2">
      <c r="A18" t="s">
        <v>11</v>
      </c>
      <c r="B18">
        <v>0</v>
      </c>
      <c r="C18">
        <f t="shared" si="0"/>
        <v>0</v>
      </c>
      <c r="D18">
        <v>0</v>
      </c>
      <c r="E18">
        <v>0</v>
      </c>
      <c r="F18">
        <f t="shared" si="1"/>
        <v>0</v>
      </c>
      <c r="G18">
        <f t="shared" si="2"/>
        <v>0</v>
      </c>
      <c r="H18" t="e">
        <f t="shared" si="3"/>
        <v>#DIV/0!</v>
      </c>
      <c r="J18">
        <f>E18</f>
        <v>0</v>
      </c>
      <c r="K18">
        <f>G18</f>
        <v>0</v>
      </c>
    </row>
    <row r="19" spans="1:17" x14ac:dyDescent="0.2">
      <c r="A19" t="s">
        <v>15</v>
      </c>
      <c r="B19">
        <v>0.1</v>
      </c>
      <c r="C19">
        <v>8.4083988514399993E-2</v>
      </c>
      <c r="D19">
        <v>1000</v>
      </c>
      <c r="E19">
        <v>840.83988514400005</v>
      </c>
      <c r="F19">
        <v>1.5916011485599998E-2</v>
      </c>
      <c r="G19">
        <f t="shared" si="2"/>
        <v>15916.011485599998</v>
      </c>
      <c r="H19">
        <f t="shared" si="3"/>
        <v>15.916011485599995</v>
      </c>
      <c r="J19">
        <f>E19</f>
        <v>840.83988514400005</v>
      </c>
      <c r="K19">
        <f>G19</f>
        <v>15916.011485599998</v>
      </c>
      <c r="M19">
        <f>LOG(J19)</f>
        <v>2.9247133042179874</v>
      </c>
      <c r="N19">
        <f>LOG(K19)</f>
        <v>4.2018342438779008</v>
      </c>
      <c r="P19">
        <f>J19</f>
        <v>840.83988514400005</v>
      </c>
      <c r="Q19">
        <f>J19/K19</f>
        <v>5.2829811407509315E-2</v>
      </c>
    </row>
    <row r="20" spans="1:17" x14ac:dyDescent="0.2">
      <c r="A20" t="s">
        <v>15</v>
      </c>
      <c r="B20">
        <v>0.05</v>
      </c>
      <c r="D20">
        <v>500</v>
      </c>
      <c r="G20">
        <f t="shared" si="2"/>
        <v>0</v>
      </c>
      <c r="H20">
        <f t="shared" si="3"/>
        <v>100</v>
      </c>
    </row>
    <row r="21" spans="1:17" x14ac:dyDescent="0.2">
      <c r="A21" t="s">
        <v>15</v>
      </c>
      <c r="B21">
        <v>2.5000000000000001E-2</v>
      </c>
      <c r="C21">
        <v>2.4841603841599998E-2</v>
      </c>
      <c r="D21">
        <v>250</v>
      </c>
      <c r="E21">
        <v>248.41603841599999</v>
      </c>
      <c r="F21">
        <v>1.5839615840000301E-4</v>
      </c>
      <c r="G21">
        <f t="shared" si="2"/>
        <v>158.396158400003</v>
      </c>
      <c r="H21">
        <f t="shared" si="3"/>
        <v>0.63358463360000317</v>
      </c>
      <c r="J21">
        <f t="shared" ref="J21:J42" si="6">E21</f>
        <v>248.41603841599999</v>
      </c>
      <c r="K21">
        <f t="shared" ref="K21:K42" si="7">G21</f>
        <v>158.396158400003</v>
      </c>
      <c r="M21">
        <f t="shared" ref="M21:N25" si="8">LOG(J21)</f>
        <v>2.3951796316442766</v>
      </c>
      <c r="N21">
        <f t="shared" si="8"/>
        <v>2.1997446443878688</v>
      </c>
      <c r="P21">
        <f>J21</f>
        <v>248.41603841599999</v>
      </c>
      <c r="Q21">
        <f>J21/K21</f>
        <v>1.5683211065552918</v>
      </c>
    </row>
    <row r="22" spans="1:17" x14ac:dyDescent="0.2">
      <c r="A22" t="s">
        <v>15</v>
      </c>
      <c r="B22">
        <v>1.2500000000000001E-2</v>
      </c>
      <c r="C22">
        <v>1.0150869260000001E-2</v>
      </c>
      <c r="D22">
        <v>125</v>
      </c>
      <c r="E22">
        <v>101.5086926</v>
      </c>
      <c r="F22">
        <v>2.3491307400000001E-3</v>
      </c>
      <c r="G22">
        <f t="shared" si="2"/>
        <v>2349.1307400000001</v>
      </c>
      <c r="H22">
        <f t="shared" si="3"/>
        <v>18.793045919999997</v>
      </c>
      <c r="J22">
        <f t="shared" si="6"/>
        <v>101.5086926</v>
      </c>
      <c r="K22">
        <f t="shared" si="7"/>
        <v>2349.1307400000001</v>
      </c>
      <c r="M22">
        <f t="shared" si="8"/>
        <v>2.006503234235125</v>
      </c>
      <c r="N22">
        <f t="shared" si="8"/>
        <v>3.3709071879485335</v>
      </c>
      <c r="P22">
        <f>J22</f>
        <v>101.5086926</v>
      </c>
      <c r="Q22">
        <f>J22/K22</f>
        <v>4.3211172061032241E-2</v>
      </c>
    </row>
    <row r="23" spans="1:17" x14ac:dyDescent="0.2">
      <c r="A23" t="s">
        <v>15</v>
      </c>
      <c r="B23">
        <v>6.2500000000000003E-3</v>
      </c>
      <c r="C23">
        <v>4.6183792663999999E-3</v>
      </c>
      <c r="D23">
        <v>62.5</v>
      </c>
      <c r="E23">
        <v>46.183792664000002</v>
      </c>
      <c r="F23">
        <v>1.6316207336E-3</v>
      </c>
      <c r="G23">
        <f t="shared" si="2"/>
        <v>1631.6207336000002</v>
      </c>
      <c r="H23">
        <f t="shared" si="3"/>
        <v>26.105931737599995</v>
      </c>
      <c r="J23">
        <f t="shared" si="6"/>
        <v>46.183792664000002</v>
      </c>
      <c r="K23">
        <f t="shared" si="7"/>
        <v>1631.6207336000002</v>
      </c>
      <c r="M23">
        <f t="shared" si="8"/>
        <v>1.6644895947875862</v>
      </c>
      <c r="N23">
        <f t="shared" si="8"/>
        <v>3.2126192154185667</v>
      </c>
      <c r="P23">
        <f>J23</f>
        <v>46.183792664000002</v>
      </c>
      <c r="Q23">
        <f>J23/K23</f>
        <v>2.830547057470905E-2</v>
      </c>
    </row>
    <row r="24" spans="1:17" x14ac:dyDescent="0.2">
      <c r="A24" t="s">
        <v>15</v>
      </c>
      <c r="B24">
        <v>3.1250000000000002E-3</v>
      </c>
      <c r="C24">
        <v>9.9225554960000011E-4</v>
      </c>
      <c r="D24">
        <v>31.25</v>
      </c>
      <c r="E24">
        <v>9.9225554959999993</v>
      </c>
      <c r="F24">
        <v>2.1327444504000001E-3</v>
      </c>
      <c r="G24">
        <f t="shared" si="2"/>
        <v>2132.7444504</v>
      </c>
      <c r="H24">
        <f t="shared" si="3"/>
        <v>68.247822412799991</v>
      </c>
      <c r="J24">
        <f t="shared" si="6"/>
        <v>9.9225554959999993</v>
      </c>
      <c r="K24">
        <f t="shared" si="7"/>
        <v>2132.7444504</v>
      </c>
      <c r="M24">
        <f t="shared" si="8"/>
        <v>0.9966235365577012</v>
      </c>
      <c r="N24">
        <f t="shared" si="8"/>
        <v>3.3289388205549075</v>
      </c>
      <c r="P24">
        <f>J24</f>
        <v>9.9225554959999993</v>
      </c>
      <c r="Q24">
        <f>J24/K24</f>
        <v>4.6524821546899383E-3</v>
      </c>
    </row>
    <row r="25" spans="1:17" x14ac:dyDescent="0.2">
      <c r="A25" t="s">
        <v>15</v>
      </c>
      <c r="B25">
        <v>1.5625000000000001E-3</v>
      </c>
      <c r="C25">
        <v>5.06938544E-5</v>
      </c>
      <c r="D25">
        <v>15.625</v>
      </c>
      <c r="E25">
        <v>0.50693854400000005</v>
      </c>
      <c r="F25">
        <v>1.5118061456E-3</v>
      </c>
      <c r="G25">
        <f t="shared" si="2"/>
        <v>1511.8061456</v>
      </c>
      <c r="H25">
        <f t="shared" si="3"/>
        <v>96.755593318400003</v>
      </c>
      <c r="J25">
        <f t="shared" si="6"/>
        <v>0.50693854400000005</v>
      </c>
      <c r="K25">
        <f t="shared" si="7"/>
        <v>1511.8061456</v>
      </c>
      <c r="M25">
        <f t="shared" si="8"/>
        <v>-0.29504468685882318</v>
      </c>
      <c r="N25">
        <f t="shared" si="8"/>
        <v>3.1794961064471376</v>
      </c>
      <c r="P25">
        <f>J25</f>
        <v>0.50693854400000005</v>
      </c>
      <c r="Q25">
        <f>J25/K25</f>
        <v>3.3531980636234825E-4</v>
      </c>
    </row>
    <row r="26" spans="1:17" x14ac:dyDescent="0.2">
      <c r="A26" t="s">
        <v>15</v>
      </c>
      <c r="B26">
        <v>0</v>
      </c>
      <c r="C26">
        <v>0</v>
      </c>
      <c r="D26">
        <v>0</v>
      </c>
      <c r="E26">
        <v>0</v>
      </c>
      <c r="F26">
        <v>0</v>
      </c>
      <c r="G26">
        <f t="shared" si="2"/>
        <v>0</v>
      </c>
      <c r="H26" t="e">
        <f t="shared" si="3"/>
        <v>#DIV/0!</v>
      </c>
      <c r="J26">
        <f t="shared" si="6"/>
        <v>0</v>
      </c>
      <c r="K26">
        <f t="shared" si="7"/>
        <v>0</v>
      </c>
    </row>
    <row r="27" spans="1:17" x14ac:dyDescent="0.2">
      <c r="A27" t="s">
        <v>15</v>
      </c>
      <c r="B27">
        <v>0.1</v>
      </c>
      <c r="C27">
        <v>8.4999290638400005E-2</v>
      </c>
      <c r="D27">
        <v>1000</v>
      </c>
      <c r="E27">
        <v>849.99290638399998</v>
      </c>
      <c r="F27">
        <v>1.5000709361599999E-2</v>
      </c>
      <c r="G27">
        <f t="shared" si="2"/>
        <v>15000.709361599998</v>
      </c>
      <c r="H27">
        <f t="shared" si="3"/>
        <v>15.0007093616</v>
      </c>
      <c r="J27">
        <f t="shared" si="6"/>
        <v>849.99290638399998</v>
      </c>
      <c r="K27">
        <f t="shared" si="7"/>
        <v>15000.709361599998</v>
      </c>
      <c r="M27">
        <f t="shared" ref="M27:N33" si="9">LOG(J27)</f>
        <v>2.9294153013247155</v>
      </c>
      <c r="N27">
        <f t="shared" si="9"/>
        <v>4.1761117966919681</v>
      </c>
      <c r="P27">
        <f t="shared" ref="P27:P33" si="10">J27</f>
        <v>849.99290638399998</v>
      </c>
      <c r="Q27">
        <f t="shared" ref="Q27:Q33" si="11">J27/K27</f>
        <v>5.6663514097531884E-2</v>
      </c>
    </row>
    <row r="28" spans="1:17" x14ac:dyDescent="0.2">
      <c r="A28" t="s">
        <v>15</v>
      </c>
      <c r="B28">
        <v>0.05</v>
      </c>
      <c r="C28">
        <v>4.8739961470400002E-2</v>
      </c>
      <c r="D28">
        <v>500</v>
      </c>
      <c r="E28">
        <v>487.39961470399999</v>
      </c>
      <c r="F28">
        <v>1.2600385295999999E-3</v>
      </c>
      <c r="G28">
        <f t="shared" si="2"/>
        <v>1260.0385295999999</v>
      </c>
      <c r="H28">
        <f t="shared" si="3"/>
        <v>2.5200770592000028</v>
      </c>
      <c r="J28">
        <f t="shared" si="6"/>
        <v>487.39961470399999</v>
      </c>
      <c r="K28">
        <f t="shared" si="7"/>
        <v>1260.0385295999999</v>
      </c>
      <c r="M28">
        <f t="shared" si="9"/>
        <v>2.6878851815331681</v>
      </c>
      <c r="N28">
        <f t="shared" si="9"/>
        <v>3.1003838252261602</v>
      </c>
      <c r="P28">
        <f t="shared" si="10"/>
        <v>487.39961470399999</v>
      </c>
      <c r="Q28">
        <f t="shared" si="11"/>
        <v>0.38681326265374227</v>
      </c>
    </row>
    <row r="29" spans="1:17" x14ac:dyDescent="0.2">
      <c r="A29" t="s">
        <v>15</v>
      </c>
      <c r="B29">
        <v>2.5000000000000001E-2</v>
      </c>
      <c r="C29">
        <v>2.0829545518400001E-2</v>
      </c>
      <c r="D29">
        <v>250</v>
      </c>
      <c r="E29">
        <v>208.29545518399999</v>
      </c>
      <c r="F29">
        <v>4.1704544816E-3</v>
      </c>
      <c r="G29">
        <f t="shared" si="2"/>
        <v>4170.4544815999998</v>
      </c>
      <c r="H29">
        <f t="shared" si="3"/>
        <v>16.681817926400004</v>
      </c>
      <c r="J29">
        <f t="shared" si="6"/>
        <v>208.29545518399999</v>
      </c>
      <c r="K29">
        <f t="shared" si="7"/>
        <v>4170.4544815999998</v>
      </c>
      <c r="M29">
        <f t="shared" si="9"/>
        <v>2.3186797941434105</v>
      </c>
      <c r="N29">
        <f t="shared" si="9"/>
        <v>3.6201833854523633</v>
      </c>
      <c r="P29">
        <f t="shared" si="10"/>
        <v>208.29545518399999</v>
      </c>
      <c r="Q29">
        <f t="shared" si="11"/>
        <v>4.9945505005029381E-2</v>
      </c>
    </row>
    <row r="30" spans="1:17" x14ac:dyDescent="0.2">
      <c r="A30" t="s">
        <v>15</v>
      </c>
      <c r="B30">
        <v>1.2500000000000001E-2</v>
      </c>
      <c r="C30">
        <v>1.09063296656E-2</v>
      </c>
      <c r="D30">
        <v>125</v>
      </c>
      <c r="E30">
        <v>109.06329665600001</v>
      </c>
      <c r="F30">
        <v>1.5936703344E-3</v>
      </c>
      <c r="G30">
        <f t="shared" si="2"/>
        <v>1593.6703344</v>
      </c>
      <c r="H30">
        <f t="shared" si="3"/>
        <v>12.749362675199997</v>
      </c>
      <c r="J30">
        <f t="shared" si="6"/>
        <v>109.06329665600001</v>
      </c>
      <c r="K30">
        <f t="shared" si="7"/>
        <v>1593.6703344</v>
      </c>
      <c r="M30">
        <f t="shared" si="9"/>
        <v>2.0376786209674451</v>
      </c>
      <c r="N30">
        <f t="shared" si="9"/>
        <v>3.2023984884790644</v>
      </c>
      <c r="P30">
        <f t="shared" si="10"/>
        <v>109.06329665600001</v>
      </c>
      <c r="Q30">
        <f t="shared" si="11"/>
        <v>6.8435293235888206E-2</v>
      </c>
    </row>
    <row r="31" spans="1:17" x14ac:dyDescent="0.2">
      <c r="A31" t="s">
        <v>15</v>
      </c>
      <c r="B31">
        <v>6.2500000000000003E-3</v>
      </c>
      <c r="C31">
        <v>3.4396625144E-3</v>
      </c>
      <c r="D31">
        <v>62.5</v>
      </c>
      <c r="E31">
        <v>34.396625143999998</v>
      </c>
      <c r="F31">
        <v>2.8103374855999999E-3</v>
      </c>
      <c r="G31">
        <f t="shared" si="2"/>
        <v>2810.3374856</v>
      </c>
      <c r="H31">
        <f t="shared" si="3"/>
        <v>44.965399769599998</v>
      </c>
      <c r="J31">
        <f t="shared" si="6"/>
        <v>34.396625143999998</v>
      </c>
      <c r="K31">
        <f t="shared" si="7"/>
        <v>2810.3374856</v>
      </c>
      <c r="M31">
        <f t="shared" si="9"/>
        <v>1.5365158334657454</v>
      </c>
      <c r="N31">
        <f t="shared" si="9"/>
        <v>3.4487584762513328</v>
      </c>
      <c r="P31">
        <f t="shared" si="10"/>
        <v>34.396625143999998</v>
      </c>
      <c r="Q31">
        <f t="shared" si="11"/>
        <v>1.2239321903595647E-2</v>
      </c>
    </row>
    <row r="32" spans="1:17" x14ac:dyDescent="0.2">
      <c r="A32" t="s">
        <v>15</v>
      </c>
      <c r="B32">
        <v>3.1250000000000002E-3</v>
      </c>
      <c r="C32">
        <v>1.03080806E-3</v>
      </c>
      <c r="D32">
        <v>31.25</v>
      </c>
      <c r="E32">
        <v>10.3080806</v>
      </c>
      <c r="F32">
        <v>2.0941919400000002E-3</v>
      </c>
      <c r="G32">
        <f t="shared" si="2"/>
        <v>2094.1919400000002</v>
      </c>
      <c r="H32">
        <f t="shared" si="3"/>
        <v>67.014142079999999</v>
      </c>
      <c r="J32">
        <f t="shared" si="6"/>
        <v>10.3080806</v>
      </c>
      <c r="K32">
        <f t="shared" si="7"/>
        <v>2094.1919400000002</v>
      </c>
      <c r="M32">
        <f t="shared" si="9"/>
        <v>1.0131778056877914</v>
      </c>
      <c r="N32">
        <f t="shared" si="9"/>
        <v>3.3210164837719982</v>
      </c>
      <c r="P32">
        <f t="shared" si="10"/>
        <v>10.3080806</v>
      </c>
      <c r="Q32">
        <f t="shared" si="11"/>
        <v>4.9222234137717095E-3</v>
      </c>
    </row>
    <row r="33" spans="1:17" x14ac:dyDescent="0.2">
      <c r="A33" t="s">
        <v>15</v>
      </c>
      <c r="B33">
        <v>1.5625000000000001E-3</v>
      </c>
      <c r="C33">
        <v>1.6568E-4</v>
      </c>
      <c r="D33">
        <v>15.625</v>
      </c>
      <c r="E33">
        <v>1.6568000000000001</v>
      </c>
      <c r="F33">
        <v>1.39682E-3</v>
      </c>
      <c r="G33">
        <f t="shared" si="2"/>
        <v>1396.82</v>
      </c>
      <c r="H33">
        <f t="shared" si="3"/>
        <v>89.396479999999997</v>
      </c>
      <c r="J33">
        <f t="shared" si="6"/>
        <v>1.6568000000000001</v>
      </c>
      <c r="K33">
        <f t="shared" si="7"/>
        <v>1396.82</v>
      </c>
      <c r="M33">
        <f t="shared" si="9"/>
        <v>0.2192700858853962</v>
      </c>
      <c r="N33">
        <f t="shared" si="9"/>
        <v>3.1451404447373927</v>
      </c>
      <c r="P33">
        <f t="shared" si="10"/>
        <v>1.6568000000000001</v>
      </c>
      <c r="Q33">
        <f t="shared" si="11"/>
        <v>1.1861227645652268E-3</v>
      </c>
    </row>
    <row r="34" spans="1:17" x14ac:dyDescent="0.2">
      <c r="A34" t="s">
        <v>15</v>
      </c>
      <c r="B34">
        <v>0</v>
      </c>
      <c r="C34">
        <v>0</v>
      </c>
      <c r="D34">
        <v>0</v>
      </c>
      <c r="E34">
        <v>0</v>
      </c>
      <c r="F34">
        <v>0</v>
      </c>
      <c r="G34">
        <f t="shared" si="2"/>
        <v>0</v>
      </c>
      <c r="H34" t="e">
        <f t="shared" si="3"/>
        <v>#DIV/0!</v>
      </c>
      <c r="J34">
        <f t="shared" si="6"/>
        <v>0</v>
      </c>
      <c r="K34">
        <f t="shared" si="7"/>
        <v>0</v>
      </c>
    </row>
    <row r="35" spans="1:17" x14ac:dyDescent="0.2">
      <c r="A35" t="s">
        <v>19</v>
      </c>
      <c r="B35">
        <v>0.1</v>
      </c>
      <c r="C35">
        <v>8.0358571313999996E-2</v>
      </c>
      <c r="D35">
        <v>1000</v>
      </c>
      <c r="E35">
        <v>803.58571314000005</v>
      </c>
      <c r="F35">
        <v>1.9641428685999999E-2</v>
      </c>
      <c r="G35">
        <f t="shared" si="2"/>
        <v>19641.428685999999</v>
      </c>
      <c r="H35">
        <f t="shared" si="3"/>
        <v>19.641428685999994</v>
      </c>
      <c r="J35">
        <f t="shared" si="6"/>
        <v>803.58571314000005</v>
      </c>
      <c r="K35">
        <f t="shared" si="7"/>
        <v>19641.428685999999</v>
      </c>
      <c r="M35">
        <f t="shared" ref="M35:N41" si="12">LOG(J35)</f>
        <v>2.9050322068721077</v>
      </c>
      <c r="N35">
        <f t="shared" si="12"/>
        <v>4.2931730744834979</v>
      </c>
      <c r="P35">
        <f t="shared" ref="P35:P41" si="13">J35</f>
        <v>803.58571314000005</v>
      </c>
      <c r="Q35">
        <f t="shared" ref="Q35:Q41" si="14">J35/K35</f>
        <v>4.0912793360738525E-2</v>
      </c>
    </row>
    <row r="36" spans="1:17" x14ac:dyDescent="0.2">
      <c r="A36" t="s">
        <v>19</v>
      </c>
      <c r="B36">
        <v>0.05</v>
      </c>
      <c r="C36">
        <v>4.1285300116500001E-2</v>
      </c>
      <c r="D36">
        <v>500</v>
      </c>
      <c r="E36">
        <v>412.85300116500002</v>
      </c>
      <c r="F36">
        <v>8.7146998835000104E-3</v>
      </c>
      <c r="G36">
        <f t="shared" si="2"/>
        <v>8714.6998835000104</v>
      </c>
      <c r="H36">
        <f t="shared" si="3"/>
        <v>17.429399766999996</v>
      </c>
      <c r="J36">
        <f t="shared" si="6"/>
        <v>412.85300116500002</v>
      </c>
      <c r="K36">
        <f t="shared" si="7"/>
        <v>8714.6998835000104</v>
      </c>
      <c r="M36">
        <f t="shared" si="12"/>
        <v>2.6157954459736201</v>
      </c>
      <c r="N36">
        <f t="shared" si="12"/>
        <v>3.9402524354868436</v>
      </c>
      <c r="P36">
        <f t="shared" si="13"/>
        <v>412.85300116500002</v>
      </c>
      <c r="Q36">
        <f t="shared" si="14"/>
        <v>4.7374322315640018E-2</v>
      </c>
    </row>
    <row r="37" spans="1:17" x14ac:dyDescent="0.2">
      <c r="A37" t="s">
        <v>19</v>
      </c>
      <c r="B37">
        <v>2.5000000000000001E-2</v>
      </c>
      <c r="C37">
        <v>1.7826470703125E-2</v>
      </c>
      <c r="D37">
        <v>250</v>
      </c>
      <c r="E37">
        <v>178.26470703125</v>
      </c>
      <c r="F37">
        <v>7.1735292968749999E-3</v>
      </c>
      <c r="G37">
        <f t="shared" si="2"/>
        <v>7173.5292968749991</v>
      </c>
      <c r="H37">
        <f t="shared" si="3"/>
        <v>28.694117187500002</v>
      </c>
      <c r="J37">
        <f t="shared" si="6"/>
        <v>178.26470703125</v>
      </c>
      <c r="K37">
        <f t="shared" si="7"/>
        <v>7173.5292968749991</v>
      </c>
      <c r="M37">
        <f t="shared" si="12"/>
        <v>2.2510653697667369</v>
      </c>
      <c r="N37">
        <f t="shared" si="12"/>
        <v>3.8557328763159084</v>
      </c>
      <c r="P37">
        <f t="shared" si="13"/>
        <v>178.26470703125</v>
      </c>
      <c r="Q37">
        <f t="shared" si="14"/>
        <v>2.4850349061640742E-2</v>
      </c>
    </row>
    <row r="38" spans="1:17" x14ac:dyDescent="0.2">
      <c r="A38" t="s">
        <v>19</v>
      </c>
      <c r="B38">
        <v>1.2500000000000001E-2</v>
      </c>
      <c r="C38">
        <v>1.0463605874E-2</v>
      </c>
      <c r="D38">
        <v>125</v>
      </c>
      <c r="E38">
        <v>104.63605874</v>
      </c>
      <c r="F38">
        <v>2.0363941259999999E-3</v>
      </c>
      <c r="G38">
        <f t="shared" si="2"/>
        <v>2036.3941259999999</v>
      </c>
      <c r="H38">
        <f t="shared" si="3"/>
        <v>16.291153008000002</v>
      </c>
      <c r="J38">
        <f t="shared" si="6"/>
        <v>104.63605874</v>
      </c>
      <c r="K38">
        <f t="shared" si="7"/>
        <v>2036.3941259999999</v>
      </c>
      <c r="M38">
        <f t="shared" si="12"/>
        <v>2.01968137299371</v>
      </c>
      <c r="N38">
        <f t="shared" si="12"/>
        <v>3.3088618356401649</v>
      </c>
      <c r="P38">
        <f t="shared" si="13"/>
        <v>104.63605874</v>
      </c>
      <c r="Q38">
        <f t="shared" si="14"/>
        <v>5.1383009508838076E-2</v>
      </c>
    </row>
    <row r="39" spans="1:17" x14ac:dyDescent="0.2">
      <c r="A39" t="s">
        <v>19</v>
      </c>
      <c r="B39">
        <v>6.2500000000000003E-3</v>
      </c>
      <c r="C39">
        <v>3.0489781139999999E-3</v>
      </c>
      <c r="D39">
        <v>62.5</v>
      </c>
      <c r="E39">
        <v>30.489781140000002</v>
      </c>
      <c r="F39">
        <v>3.201021886E-3</v>
      </c>
      <c r="G39">
        <f t="shared" si="2"/>
        <v>3201.021886</v>
      </c>
      <c r="H39">
        <f t="shared" si="3"/>
        <v>51.216350175999992</v>
      </c>
      <c r="J39">
        <f t="shared" si="6"/>
        <v>30.489781140000002</v>
      </c>
      <c r="K39">
        <f t="shared" si="7"/>
        <v>3201.021886</v>
      </c>
      <c r="M39">
        <f t="shared" si="12"/>
        <v>1.4841543069488032</v>
      </c>
      <c r="N39">
        <f t="shared" si="12"/>
        <v>3.5052886435088739</v>
      </c>
      <c r="P39">
        <f t="shared" si="13"/>
        <v>30.489781140000002</v>
      </c>
      <c r="Q39">
        <f t="shared" si="14"/>
        <v>9.5250148939469027E-3</v>
      </c>
    </row>
    <row r="40" spans="1:17" x14ac:dyDescent="0.2">
      <c r="A40" t="s">
        <v>19</v>
      </c>
      <c r="B40">
        <v>3.1250000000000002E-3</v>
      </c>
      <c r="C40">
        <v>1.1660476499999999E-3</v>
      </c>
      <c r="D40">
        <v>31.25</v>
      </c>
      <c r="E40">
        <v>11.6604765</v>
      </c>
      <c r="F40">
        <v>1.9589523499999998E-3</v>
      </c>
      <c r="G40">
        <f t="shared" si="2"/>
        <v>1958.9523499999998</v>
      </c>
      <c r="H40">
        <f t="shared" si="3"/>
        <v>62.68647519999999</v>
      </c>
      <c r="J40">
        <f t="shared" si="6"/>
        <v>11.6604765</v>
      </c>
      <c r="K40">
        <f t="shared" si="7"/>
        <v>1958.9523499999998</v>
      </c>
      <c r="M40">
        <f t="shared" si="12"/>
        <v>1.0667162980295379</v>
      </c>
      <c r="N40">
        <f t="shared" si="12"/>
        <v>3.2920238722460149</v>
      </c>
      <c r="P40">
        <f t="shared" si="13"/>
        <v>11.6604765</v>
      </c>
      <c r="Q40">
        <f t="shared" si="14"/>
        <v>5.9524043553177801E-3</v>
      </c>
    </row>
    <row r="41" spans="1:17" x14ac:dyDescent="0.2">
      <c r="A41" t="s">
        <v>19</v>
      </c>
      <c r="B41">
        <v>1.5625000000000001E-3</v>
      </c>
      <c r="C41">
        <v>9.9061167712499992E-4</v>
      </c>
      <c r="D41">
        <v>15.625</v>
      </c>
      <c r="E41">
        <v>9.9061167712499998</v>
      </c>
      <c r="F41">
        <v>5.7188832287499995E-4</v>
      </c>
      <c r="G41">
        <f t="shared" si="2"/>
        <v>571.88832287499986</v>
      </c>
      <c r="H41">
        <f t="shared" si="3"/>
        <v>36.600852664000001</v>
      </c>
      <c r="J41">
        <f t="shared" si="6"/>
        <v>9.9061167712499998</v>
      </c>
      <c r="K41">
        <f t="shared" si="7"/>
        <v>571.88832287499986</v>
      </c>
      <c r="M41">
        <f t="shared" si="12"/>
        <v>0.99590344304989187</v>
      </c>
      <c r="N41">
        <f t="shared" si="12"/>
        <v>2.7573112289776462</v>
      </c>
      <c r="P41">
        <f t="shared" si="13"/>
        <v>9.9061167712499998</v>
      </c>
      <c r="Q41">
        <f t="shared" si="14"/>
        <v>1.7321767860987124E-2</v>
      </c>
    </row>
    <row r="42" spans="1:17" x14ac:dyDescent="0.2">
      <c r="A42" t="s">
        <v>19</v>
      </c>
      <c r="B42">
        <v>0</v>
      </c>
      <c r="C42">
        <v>0</v>
      </c>
      <c r="D42">
        <v>0</v>
      </c>
      <c r="E42">
        <v>0</v>
      </c>
      <c r="F42">
        <v>0</v>
      </c>
      <c r="G42">
        <f t="shared" si="2"/>
        <v>0</v>
      </c>
      <c r="H42" t="e">
        <f t="shared" si="3"/>
        <v>#DIV/0!</v>
      </c>
      <c r="J42">
        <f t="shared" si="6"/>
        <v>0</v>
      </c>
      <c r="K42">
        <f t="shared" si="7"/>
        <v>0</v>
      </c>
    </row>
    <row r="43" spans="1:17" x14ac:dyDescent="0.2">
      <c r="A43" t="s">
        <v>19</v>
      </c>
      <c r="B43">
        <v>0.1</v>
      </c>
      <c r="D43">
        <v>1000</v>
      </c>
      <c r="G43">
        <f t="shared" si="2"/>
        <v>0</v>
      </c>
      <c r="H43">
        <f t="shared" si="3"/>
        <v>100</v>
      </c>
    </row>
    <row r="44" spans="1:17" x14ac:dyDescent="0.2">
      <c r="A44" t="s">
        <v>19</v>
      </c>
      <c r="B44">
        <v>0.05</v>
      </c>
      <c r="D44">
        <v>500</v>
      </c>
      <c r="G44">
        <f t="shared" si="2"/>
        <v>0</v>
      </c>
      <c r="H44">
        <f t="shared" si="3"/>
        <v>100</v>
      </c>
    </row>
    <row r="45" spans="1:17" x14ac:dyDescent="0.2">
      <c r="A45" t="s">
        <v>19</v>
      </c>
      <c r="B45">
        <v>2.5000000000000001E-2</v>
      </c>
      <c r="D45">
        <v>250</v>
      </c>
      <c r="G45">
        <f t="shared" si="2"/>
        <v>0</v>
      </c>
      <c r="H45">
        <f t="shared" si="3"/>
        <v>100</v>
      </c>
    </row>
    <row r="46" spans="1:17" x14ac:dyDescent="0.2">
      <c r="A46" t="s">
        <v>19</v>
      </c>
      <c r="B46">
        <v>1.2500000000000001E-2</v>
      </c>
      <c r="D46">
        <v>125</v>
      </c>
      <c r="G46">
        <f t="shared" si="2"/>
        <v>0</v>
      </c>
      <c r="H46">
        <f t="shared" si="3"/>
        <v>100</v>
      </c>
    </row>
    <row r="47" spans="1:17" x14ac:dyDescent="0.2">
      <c r="A47" t="s">
        <v>19</v>
      </c>
      <c r="B47">
        <v>6.2500000000000003E-3</v>
      </c>
      <c r="D47">
        <v>62.5</v>
      </c>
      <c r="G47">
        <f t="shared" si="2"/>
        <v>0</v>
      </c>
      <c r="H47">
        <f t="shared" si="3"/>
        <v>100</v>
      </c>
    </row>
    <row r="48" spans="1:17" x14ac:dyDescent="0.2">
      <c r="A48" t="s">
        <v>19</v>
      </c>
      <c r="B48">
        <v>3.1250000000000002E-3</v>
      </c>
      <c r="D48">
        <v>31.25</v>
      </c>
      <c r="G48">
        <f t="shared" si="2"/>
        <v>0</v>
      </c>
      <c r="H48">
        <f t="shared" si="3"/>
        <v>100</v>
      </c>
    </row>
    <row r="49" spans="1:17" x14ac:dyDescent="0.2">
      <c r="A49" t="s">
        <v>19</v>
      </c>
      <c r="B49">
        <v>1.5625000000000001E-3</v>
      </c>
      <c r="C49">
        <v>1.0685601781250001E-3</v>
      </c>
      <c r="D49">
        <v>15.625</v>
      </c>
      <c r="E49">
        <v>10.68560178125</v>
      </c>
      <c r="F49">
        <v>4.9393982187500001E-4</v>
      </c>
      <c r="G49">
        <f t="shared" si="2"/>
        <v>493.93982187500001</v>
      </c>
      <c r="H49">
        <f t="shared" si="3"/>
        <v>31.612148600000001</v>
      </c>
      <c r="J49">
        <f>E49</f>
        <v>10.68560178125</v>
      </c>
      <c r="K49">
        <f>G49</f>
        <v>493.93982187500001</v>
      </c>
      <c r="M49">
        <f>LOG(J49)</f>
        <v>1.0287989853598745</v>
      </c>
      <c r="N49">
        <f>LOG(K49)</f>
        <v>2.6936740407867901</v>
      </c>
      <c r="P49">
        <f>J49</f>
        <v>10.68560178125</v>
      </c>
      <c r="Q49">
        <f>J49/K49</f>
        <v>2.1633408176500852E-2</v>
      </c>
    </row>
    <row r="50" spans="1:17" x14ac:dyDescent="0.2">
      <c r="A50" t="s">
        <v>19</v>
      </c>
      <c r="B50">
        <v>0</v>
      </c>
      <c r="C50">
        <v>0</v>
      </c>
      <c r="D50">
        <v>0</v>
      </c>
      <c r="E50">
        <v>0</v>
      </c>
      <c r="F50">
        <v>0</v>
      </c>
      <c r="G50">
        <f t="shared" si="2"/>
        <v>0</v>
      </c>
      <c r="H50" t="e">
        <f t="shared" si="3"/>
        <v>#DIV/0!</v>
      </c>
      <c r="J50">
        <f>E50</f>
        <v>0</v>
      </c>
      <c r="K50">
        <f>G50</f>
        <v>0</v>
      </c>
    </row>
    <row r="51" spans="1:17" x14ac:dyDescent="0.2">
      <c r="A51" t="s">
        <v>23</v>
      </c>
      <c r="B51">
        <v>0.1</v>
      </c>
      <c r="D51">
        <v>1000</v>
      </c>
      <c r="G51">
        <f t="shared" si="2"/>
        <v>0</v>
      </c>
      <c r="H51">
        <f t="shared" si="3"/>
        <v>100</v>
      </c>
    </row>
    <row r="52" spans="1:17" x14ac:dyDescent="0.2">
      <c r="A52" t="s">
        <v>23</v>
      </c>
      <c r="B52">
        <v>0.05</v>
      </c>
      <c r="D52">
        <v>500</v>
      </c>
      <c r="G52">
        <f t="shared" si="2"/>
        <v>0</v>
      </c>
      <c r="H52">
        <f t="shared" si="3"/>
        <v>100</v>
      </c>
    </row>
    <row r="53" spans="1:17" x14ac:dyDescent="0.2">
      <c r="A53" t="s">
        <v>23</v>
      </c>
      <c r="B53">
        <v>2.5000000000000001E-2</v>
      </c>
      <c r="D53">
        <v>250</v>
      </c>
      <c r="G53">
        <f t="shared" si="2"/>
        <v>0</v>
      </c>
      <c r="H53">
        <f t="shared" si="3"/>
        <v>100</v>
      </c>
    </row>
    <row r="54" spans="1:17" x14ac:dyDescent="0.2">
      <c r="A54" t="s">
        <v>23</v>
      </c>
      <c r="B54">
        <v>1.2500000000000001E-2</v>
      </c>
      <c r="D54">
        <v>125</v>
      </c>
      <c r="G54">
        <f t="shared" si="2"/>
        <v>0</v>
      </c>
      <c r="H54">
        <f t="shared" si="3"/>
        <v>100</v>
      </c>
    </row>
    <row r="55" spans="1:17" x14ac:dyDescent="0.2">
      <c r="A55" t="s">
        <v>23</v>
      </c>
      <c r="B55">
        <v>6.2500000000000003E-3</v>
      </c>
      <c r="D55">
        <v>62.5</v>
      </c>
      <c r="G55">
        <f t="shared" si="2"/>
        <v>0</v>
      </c>
      <c r="H55">
        <f t="shared" si="3"/>
        <v>100</v>
      </c>
    </row>
    <row r="56" spans="1:17" x14ac:dyDescent="0.2">
      <c r="A56" t="s">
        <v>23</v>
      </c>
      <c r="B56">
        <v>3.1250000000000002E-3</v>
      </c>
      <c r="C56">
        <v>1.8232331984E-3</v>
      </c>
      <c r="D56">
        <v>31.25</v>
      </c>
      <c r="E56">
        <v>18.232331984000002</v>
      </c>
      <c r="F56">
        <v>1.3017668015999999E-3</v>
      </c>
      <c r="G56">
        <f t="shared" si="2"/>
        <v>1301.7668016</v>
      </c>
      <c r="H56">
        <f t="shared" si="3"/>
        <v>41.65653765119999</v>
      </c>
      <c r="J56">
        <f>E56</f>
        <v>18.232331984000002</v>
      </c>
      <c r="K56">
        <f>G56</f>
        <v>1301.7668016</v>
      </c>
      <c r="M56">
        <f>LOG(J56)</f>
        <v>1.2608422201092779</v>
      </c>
      <c r="N56">
        <f>LOG(K56)</f>
        <v>3.1145331917213253</v>
      </c>
      <c r="P56">
        <f>J56</f>
        <v>18.232331984000002</v>
      </c>
      <c r="Q56">
        <f>J56/K56</f>
        <v>1.4005835731553966E-2</v>
      </c>
    </row>
    <row r="57" spans="1:17" x14ac:dyDescent="0.2">
      <c r="A57" t="s">
        <v>23</v>
      </c>
      <c r="B57">
        <v>1.5625000000000001E-3</v>
      </c>
      <c r="C57">
        <v>1.4748464095999999E-3</v>
      </c>
      <c r="D57">
        <v>15.625</v>
      </c>
      <c r="E57">
        <v>14.748464095999999</v>
      </c>
      <c r="F57">
        <v>8.7653590400000003E-5</v>
      </c>
      <c r="G57">
        <f t="shared" si="2"/>
        <v>87.653590400000013</v>
      </c>
      <c r="H57">
        <f t="shared" si="3"/>
        <v>5.609829785600005</v>
      </c>
      <c r="J57">
        <f>E57</f>
        <v>14.748464095999999</v>
      </c>
      <c r="K57">
        <f>G57</f>
        <v>87.653590400000013</v>
      </c>
      <c r="M57">
        <f>LOG(J57)</f>
        <v>1.1687467952726092</v>
      </c>
      <c r="N57">
        <f>LOG(K57)</f>
        <v>1.9427697100358849</v>
      </c>
      <c r="P57">
        <f>J57</f>
        <v>14.748464095999999</v>
      </c>
      <c r="Q57">
        <f>J57/K57</f>
        <v>0.16825852801575594</v>
      </c>
    </row>
    <row r="58" spans="1:17" x14ac:dyDescent="0.2">
      <c r="A58" t="s">
        <v>23</v>
      </c>
      <c r="B58">
        <v>0</v>
      </c>
      <c r="C58">
        <v>0</v>
      </c>
      <c r="D58">
        <v>0</v>
      </c>
      <c r="E58">
        <v>0</v>
      </c>
      <c r="F58">
        <v>0</v>
      </c>
      <c r="G58">
        <f t="shared" si="2"/>
        <v>0</v>
      </c>
      <c r="H58" t="e">
        <f t="shared" si="3"/>
        <v>#DIV/0!</v>
      </c>
      <c r="J58">
        <f>E58</f>
        <v>0</v>
      </c>
      <c r="K58">
        <f>G58</f>
        <v>0</v>
      </c>
    </row>
    <row r="59" spans="1:17" x14ac:dyDescent="0.2">
      <c r="A59" t="s">
        <v>23</v>
      </c>
      <c r="B59">
        <v>0.1</v>
      </c>
      <c r="D59">
        <v>1000</v>
      </c>
      <c r="G59">
        <f t="shared" si="2"/>
        <v>0</v>
      </c>
      <c r="H59">
        <f t="shared" si="3"/>
        <v>100</v>
      </c>
    </row>
    <row r="60" spans="1:17" x14ac:dyDescent="0.2">
      <c r="A60" t="s">
        <v>23</v>
      </c>
      <c r="B60">
        <v>0.05</v>
      </c>
      <c r="D60">
        <v>500</v>
      </c>
      <c r="G60">
        <f t="shared" si="2"/>
        <v>0</v>
      </c>
      <c r="H60">
        <f t="shared" si="3"/>
        <v>100</v>
      </c>
    </row>
    <row r="61" spans="1:17" x14ac:dyDescent="0.2">
      <c r="A61" t="s">
        <v>23</v>
      </c>
      <c r="B61">
        <v>2.5000000000000001E-2</v>
      </c>
      <c r="D61">
        <v>250</v>
      </c>
      <c r="G61">
        <f t="shared" si="2"/>
        <v>0</v>
      </c>
      <c r="H61">
        <f t="shared" si="3"/>
        <v>100</v>
      </c>
    </row>
    <row r="62" spans="1:17" x14ac:dyDescent="0.2">
      <c r="A62" t="s">
        <v>23</v>
      </c>
      <c r="B62">
        <v>1.2500000000000001E-2</v>
      </c>
      <c r="D62">
        <v>125</v>
      </c>
      <c r="G62">
        <f t="shared" si="2"/>
        <v>0</v>
      </c>
      <c r="H62">
        <f t="shared" si="3"/>
        <v>100</v>
      </c>
    </row>
    <row r="63" spans="1:17" x14ac:dyDescent="0.2">
      <c r="A63" t="s">
        <v>23</v>
      </c>
      <c r="B63">
        <v>6.2500000000000003E-3</v>
      </c>
      <c r="D63">
        <v>62.5</v>
      </c>
      <c r="G63">
        <f t="shared" si="2"/>
        <v>0</v>
      </c>
      <c r="H63">
        <f t="shared" si="3"/>
        <v>100</v>
      </c>
    </row>
    <row r="64" spans="1:17" x14ac:dyDescent="0.2">
      <c r="A64" t="s">
        <v>23</v>
      </c>
      <c r="B64">
        <v>3.1250000000000002E-3</v>
      </c>
      <c r="C64">
        <v>1.6295897504E-3</v>
      </c>
      <c r="D64">
        <v>31.25</v>
      </c>
      <c r="E64">
        <v>16.295897503999999</v>
      </c>
      <c r="F64">
        <v>1.4954102495999999E-3</v>
      </c>
      <c r="G64">
        <f t="shared" si="2"/>
        <v>1495.4102495999998</v>
      </c>
      <c r="H64">
        <f t="shared" si="3"/>
        <v>47.853127987199997</v>
      </c>
      <c r="J64">
        <f>E64</f>
        <v>16.295897503999999</v>
      </c>
      <c r="K64">
        <f>G64</f>
        <v>1495.4102495999998</v>
      </c>
      <c r="M64">
        <f t="shared" ref="M64:N67" si="15">LOG(J64)</f>
        <v>1.2120782844268645</v>
      </c>
      <c r="N64">
        <f t="shared" si="15"/>
        <v>3.1747603529921284</v>
      </c>
      <c r="P64">
        <f>J64</f>
        <v>16.295897503999999</v>
      </c>
      <c r="Q64">
        <f>J64/K64</f>
        <v>1.0897275519115179E-2</v>
      </c>
    </row>
    <row r="65" spans="1:17" x14ac:dyDescent="0.2">
      <c r="A65" t="s">
        <v>23</v>
      </c>
      <c r="B65">
        <v>1.5625000000000001E-3</v>
      </c>
      <c r="C65">
        <v>1.3009422823999999E-3</v>
      </c>
      <c r="D65">
        <v>15.625</v>
      </c>
      <c r="E65">
        <v>13.009422824</v>
      </c>
      <c r="F65">
        <v>2.6155771759999997E-4</v>
      </c>
      <c r="G65">
        <f t="shared" si="2"/>
        <v>261.55771759999999</v>
      </c>
      <c r="H65">
        <f t="shared" si="3"/>
        <v>16.739693926400005</v>
      </c>
      <c r="J65">
        <f>E65</f>
        <v>13.009422824</v>
      </c>
      <c r="K65">
        <f>G65</f>
        <v>261.55771759999999</v>
      </c>
      <c r="M65">
        <f t="shared" si="15"/>
        <v>1.114258029081779</v>
      </c>
      <c r="N65">
        <f t="shared" si="15"/>
        <v>2.4175675389749811</v>
      </c>
      <c r="P65">
        <f>J65</f>
        <v>13.009422824</v>
      </c>
      <c r="Q65">
        <f>J65/K65</f>
        <v>4.9738248763492039E-2</v>
      </c>
    </row>
    <row r="66" spans="1:17" x14ac:dyDescent="0.2">
      <c r="A66" t="s">
        <v>23</v>
      </c>
      <c r="B66">
        <v>0</v>
      </c>
      <c r="C66">
        <v>0</v>
      </c>
      <c r="D66">
        <v>0</v>
      </c>
      <c r="E66">
        <v>0</v>
      </c>
      <c r="F66">
        <v>0</v>
      </c>
      <c r="G66">
        <f t="shared" si="2"/>
        <v>0</v>
      </c>
      <c r="H66" t="e">
        <f t="shared" si="3"/>
        <v>#DIV/0!</v>
      </c>
      <c r="J66">
        <f>E66</f>
        <v>0</v>
      </c>
      <c r="K66">
        <f>G66</f>
        <v>0</v>
      </c>
      <c r="M66" t="e">
        <f t="shared" si="15"/>
        <v>#NUM!</v>
      </c>
      <c r="N66" t="e">
        <f t="shared" si="15"/>
        <v>#NUM!</v>
      </c>
    </row>
    <row r="67" spans="1:17" x14ac:dyDescent="0.2">
      <c r="A67" t="s">
        <v>27</v>
      </c>
      <c r="B67">
        <v>0.1</v>
      </c>
      <c r="C67">
        <v>9.0436030306500007E-2</v>
      </c>
      <c r="D67">
        <v>1000</v>
      </c>
      <c r="E67">
        <v>904.36030306500004</v>
      </c>
      <c r="F67">
        <v>9.5639696934999904E-3</v>
      </c>
      <c r="G67">
        <f t="shared" ref="G67:G130" si="16">1000*F67*1000</f>
        <v>9563.9696934999902</v>
      </c>
      <c r="H67">
        <f t="shared" ref="H67:H130" si="17">((D67-E67)/D67)*100</f>
        <v>9.5639696934999954</v>
      </c>
      <c r="J67">
        <f>E67</f>
        <v>904.36030306500004</v>
      </c>
      <c r="K67">
        <f>G67</f>
        <v>9563.9696934999902</v>
      </c>
      <c r="M67">
        <f t="shared" si="15"/>
        <v>2.9563414907164534</v>
      </c>
      <c r="N67">
        <f t="shared" si="15"/>
        <v>3.9806381912448066</v>
      </c>
      <c r="P67">
        <f>J67</f>
        <v>904.36030306500004</v>
      </c>
      <c r="Q67">
        <f>J67/K67</f>
        <v>9.4559093352171025E-2</v>
      </c>
    </row>
    <row r="68" spans="1:17" x14ac:dyDescent="0.2">
      <c r="A68" t="s">
        <v>27</v>
      </c>
      <c r="B68">
        <v>0.05</v>
      </c>
      <c r="D68">
        <v>500</v>
      </c>
      <c r="G68">
        <f t="shared" si="16"/>
        <v>0</v>
      </c>
      <c r="H68">
        <f t="shared" si="17"/>
        <v>100</v>
      </c>
    </row>
    <row r="69" spans="1:17" x14ac:dyDescent="0.2">
      <c r="A69" t="s">
        <v>27</v>
      </c>
      <c r="B69">
        <v>2.5000000000000001E-2</v>
      </c>
      <c r="C69">
        <v>2.3145711998500001E-2</v>
      </c>
      <c r="D69">
        <v>250</v>
      </c>
      <c r="E69">
        <v>231.45711998499999</v>
      </c>
      <c r="F69">
        <v>1.85428800149999E-3</v>
      </c>
      <c r="G69">
        <f t="shared" si="16"/>
        <v>1854.2880014999901</v>
      </c>
      <c r="H69">
        <f t="shared" si="17"/>
        <v>7.4171520060000038</v>
      </c>
      <c r="J69">
        <f t="shared" ref="J69:J75" si="18">E69</f>
        <v>231.45711998499999</v>
      </c>
      <c r="K69">
        <f t="shared" ref="K69:K75" si="19">G69</f>
        <v>1854.2880014999901</v>
      </c>
      <c r="M69">
        <f t="shared" ref="M69:N75" si="20">LOG(J69)</f>
        <v>2.364470544905549</v>
      </c>
      <c r="N69">
        <f t="shared" si="20"/>
        <v>3.2681771881409629</v>
      </c>
      <c r="P69">
        <f>J69</f>
        <v>231.45711998499999</v>
      </c>
      <c r="Q69">
        <f>J69/K69</f>
        <v>0.12482263801403411</v>
      </c>
    </row>
    <row r="70" spans="1:17" x14ac:dyDescent="0.2">
      <c r="A70" t="s">
        <v>27</v>
      </c>
      <c r="B70">
        <v>1.2500000000000001E-2</v>
      </c>
      <c r="C70">
        <v>7.5341244159999998E-3</v>
      </c>
      <c r="D70">
        <v>125</v>
      </c>
      <c r="E70">
        <v>75.341244160000002</v>
      </c>
      <c r="F70">
        <v>4.9658755840000001E-3</v>
      </c>
      <c r="G70">
        <f t="shared" si="16"/>
        <v>4965.8755840000003</v>
      </c>
      <c r="H70">
        <f t="shared" si="17"/>
        <v>39.727004672</v>
      </c>
      <c r="J70">
        <f t="shared" si="18"/>
        <v>75.341244160000002</v>
      </c>
      <c r="K70">
        <f t="shared" si="19"/>
        <v>4965.8755840000003</v>
      </c>
      <c r="M70">
        <f t="shared" si="20"/>
        <v>1.8770327877196666</v>
      </c>
      <c r="N70">
        <f t="shared" si="20"/>
        <v>3.6959958344575439</v>
      </c>
      <c r="P70">
        <f>J70</f>
        <v>75.341244160000002</v>
      </c>
      <c r="Q70">
        <f>J70/K70</f>
        <v>1.5171794557791321E-2</v>
      </c>
    </row>
    <row r="71" spans="1:17" x14ac:dyDescent="0.2">
      <c r="A71" t="s">
        <v>27</v>
      </c>
      <c r="B71">
        <v>6.2500000000000003E-3</v>
      </c>
      <c r="C71">
        <v>2.30056665E-3</v>
      </c>
      <c r="D71">
        <v>62.5</v>
      </c>
      <c r="E71">
        <v>23.0056665</v>
      </c>
      <c r="F71">
        <v>3.9494333499999999E-3</v>
      </c>
      <c r="G71">
        <f t="shared" si="16"/>
        <v>3949.4333500000002</v>
      </c>
      <c r="H71">
        <f t="shared" si="17"/>
        <v>63.190933600000001</v>
      </c>
      <c r="J71">
        <f t="shared" si="18"/>
        <v>23.0056665</v>
      </c>
      <c r="K71">
        <f t="shared" si="19"/>
        <v>3949.4333500000002</v>
      </c>
      <c r="M71">
        <f t="shared" si="20"/>
        <v>1.3618348197820449</v>
      </c>
      <c r="N71">
        <f t="shared" si="20"/>
        <v>3.596534789139985</v>
      </c>
      <c r="P71">
        <f>J71</f>
        <v>23.0056665</v>
      </c>
      <c r="Q71">
        <f>J71/K71</f>
        <v>5.8250550044096827E-3</v>
      </c>
    </row>
    <row r="72" spans="1:17" x14ac:dyDescent="0.2">
      <c r="A72" t="s">
        <v>27</v>
      </c>
      <c r="B72">
        <v>3.1250000000000002E-3</v>
      </c>
      <c r="C72">
        <v>6.1109796249999996E-4</v>
      </c>
      <c r="D72">
        <v>31.25</v>
      </c>
      <c r="E72">
        <v>6.1109796249999997</v>
      </c>
      <c r="F72">
        <v>2.5139020374999998E-3</v>
      </c>
      <c r="G72">
        <f t="shared" si="16"/>
        <v>2513.9020375</v>
      </c>
      <c r="H72">
        <f t="shared" si="17"/>
        <v>80.44486520000001</v>
      </c>
      <c r="J72">
        <f t="shared" si="18"/>
        <v>6.1109796249999997</v>
      </c>
      <c r="K72">
        <f t="shared" si="19"/>
        <v>2513.9020375</v>
      </c>
      <c r="M72">
        <f t="shared" si="20"/>
        <v>0.78611083571380125</v>
      </c>
      <c r="N72">
        <f t="shared" si="20"/>
        <v>3.4003483499600753</v>
      </c>
      <c r="P72">
        <f>J72</f>
        <v>6.1109796249999997</v>
      </c>
      <c r="Q72">
        <f>J72/K72</f>
        <v>2.4308742082397076E-3</v>
      </c>
    </row>
    <row r="73" spans="1:17" x14ac:dyDescent="0.2">
      <c r="A73" t="s">
        <v>27</v>
      </c>
      <c r="B73">
        <v>1.5625000000000001E-3</v>
      </c>
      <c r="C73">
        <v>1.4487970649999999E-4</v>
      </c>
      <c r="D73">
        <v>15.625</v>
      </c>
      <c r="E73">
        <v>1.4487970649999999</v>
      </c>
      <c r="F73">
        <v>1.4176202935E-3</v>
      </c>
      <c r="G73">
        <f t="shared" si="16"/>
        <v>1417.6202934999999</v>
      </c>
      <c r="H73">
        <f t="shared" si="17"/>
        <v>90.727698783999998</v>
      </c>
      <c r="J73">
        <f t="shared" si="18"/>
        <v>1.4487970649999999</v>
      </c>
      <c r="K73">
        <f t="shared" si="19"/>
        <v>1417.6202934999999</v>
      </c>
      <c r="M73">
        <f t="shared" si="20"/>
        <v>0.16100755750506637</v>
      </c>
      <c r="N73">
        <f t="shared" si="20"/>
        <v>3.1515599215943197</v>
      </c>
      <c r="P73">
        <f>J73</f>
        <v>1.4487970649999999</v>
      </c>
      <c r="Q73">
        <f>J73/K73</f>
        <v>1.0219923287236718E-3</v>
      </c>
    </row>
    <row r="74" spans="1:17" x14ac:dyDescent="0.2">
      <c r="A74" t="s">
        <v>27</v>
      </c>
      <c r="B74">
        <v>0</v>
      </c>
      <c r="C74">
        <v>0</v>
      </c>
      <c r="D74">
        <v>0</v>
      </c>
      <c r="E74">
        <v>0</v>
      </c>
      <c r="F74">
        <v>0</v>
      </c>
      <c r="G74">
        <f t="shared" si="16"/>
        <v>0</v>
      </c>
      <c r="H74" t="e">
        <f t="shared" si="17"/>
        <v>#DIV/0!</v>
      </c>
      <c r="J74">
        <f t="shared" si="18"/>
        <v>0</v>
      </c>
      <c r="K74">
        <f t="shared" si="19"/>
        <v>0</v>
      </c>
      <c r="M74" t="e">
        <f t="shared" si="20"/>
        <v>#NUM!</v>
      </c>
      <c r="N74" t="e">
        <f t="shared" si="20"/>
        <v>#NUM!</v>
      </c>
    </row>
    <row r="75" spans="1:17" x14ac:dyDescent="0.2">
      <c r="A75" t="s">
        <v>27</v>
      </c>
      <c r="B75">
        <v>0.1</v>
      </c>
      <c r="C75">
        <v>8.7228934943999997E-2</v>
      </c>
      <c r="D75">
        <v>1000</v>
      </c>
      <c r="E75">
        <v>872.28934944000002</v>
      </c>
      <c r="F75">
        <v>1.2771065056E-2</v>
      </c>
      <c r="G75">
        <f t="shared" si="16"/>
        <v>12771.065055999999</v>
      </c>
      <c r="H75">
        <f t="shared" si="17"/>
        <v>12.771065055999998</v>
      </c>
      <c r="J75">
        <f t="shared" si="18"/>
        <v>872.28934944000002</v>
      </c>
      <c r="K75">
        <f t="shared" si="19"/>
        <v>12771.065055999999</v>
      </c>
      <c r="M75">
        <f t="shared" si="20"/>
        <v>2.9406605698188581</v>
      </c>
      <c r="N75">
        <f t="shared" si="20"/>
        <v>4.1062271172051421</v>
      </c>
      <c r="P75">
        <f>J75</f>
        <v>872.28934944000002</v>
      </c>
      <c r="Q75">
        <f>J75/K75</f>
        <v>6.8302005010160691E-2</v>
      </c>
    </row>
    <row r="76" spans="1:17" x14ac:dyDescent="0.2">
      <c r="A76" t="s">
        <v>27</v>
      </c>
      <c r="B76">
        <v>0.05</v>
      </c>
      <c r="D76">
        <v>500</v>
      </c>
      <c r="G76">
        <f t="shared" si="16"/>
        <v>0</v>
      </c>
      <c r="H76">
        <f t="shared" si="17"/>
        <v>100</v>
      </c>
    </row>
    <row r="77" spans="1:17" x14ac:dyDescent="0.2">
      <c r="A77" t="s">
        <v>27</v>
      </c>
      <c r="B77">
        <v>2.5000000000000001E-2</v>
      </c>
      <c r="C77">
        <v>2.2838777986500001E-2</v>
      </c>
      <c r="D77">
        <v>250</v>
      </c>
      <c r="E77">
        <v>228.387779865</v>
      </c>
      <c r="F77">
        <v>2.1612220135000001E-3</v>
      </c>
      <c r="G77">
        <f t="shared" si="16"/>
        <v>2161.2220135000002</v>
      </c>
      <c r="H77">
        <f t="shared" si="17"/>
        <v>8.6448880540000008</v>
      </c>
      <c r="J77">
        <f t="shared" ref="J77:J91" si="21">E77</f>
        <v>228.387779865</v>
      </c>
      <c r="K77">
        <f t="shared" ref="K77:K91" si="22">G77</f>
        <v>2161.2220135000002</v>
      </c>
      <c r="M77">
        <f t="shared" ref="M77:M91" si="23">LOG(J77)</f>
        <v>2.3586728627998257</v>
      </c>
      <c r="N77">
        <f t="shared" ref="N77:N91" si="24">LOG(K77)</f>
        <v>3.3346993824711229</v>
      </c>
      <c r="P77">
        <f>J77</f>
        <v>228.387779865</v>
      </c>
      <c r="Q77">
        <f>J77/K77</f>
        <v>0.1056752977891135</v>
      </c>
    </row>
    <row r="78" spans="1:17" x14ac:dyDescent="0.2">
      <c r="A78" t="s">
        <v>27</v>
      </c>
      <c r="B78">
        <v>1.2500000000000001E-2</v>
      </c>
      <c r="C78">
        <v>9.1313459265000008E-3</v>
      </c>
      <c r="D78">
        <v>125</v>
      </c>
      <c r="E78">
        <v>91.313459265000006</v>
      </c>
      <c r="F78">
        <v>3.3686540734999999E-3</v>
      </c>
      <c r="G78">
        <f t="shared" si="16"/>
        <v>3368.6540735000003</v>
      </c>
      <c r="H78">
        <f t="shared" si="17"/>
        <v>26.949232587999994</v>
      </c>
      <c r="J78">
        <f t="shared" si="21"/>
        <v>91.313459265000006</v>
      </c>
      <c r="K78">
        <f t="shared" si="22"/>
        <v>3368.6540735000003</v>
      </c>
      <c r="M78">
        <f t="shared" si="23"/>
        <v>1.9605347956472474</v>
      </c>
      <c r="N78">
        <f t="shared" si="24"/>
        <v>3.5274564156461308</v>
      </c>
      <c r="P78">
        <f>J78</f>
        <v>91.313459265000006</v>
      </c>
      <c r="Q78">
        <f>J78/K78</f>
        <v>2.7106808022625536E-2</v>
      </c>
    </row>
    <row r="79" spans="1:17" x14ac:dyDescent="0.2">
      <c r="A79" t="s">
        <v>27</v>
      </c>
      <c r="B79">
        <v>6.2500000000000003E-3</v>
      </c>
      <c r="C79">
        <v>2.2779593864999999E-3</v>
      </c>
      <c r="D79">
        <v>62.5</v>
      </c>
      <c r="E79">
        <v>22.779593864999999</v>
      </c>
      <c r="F79">
        <v>3.9720406135000004E-3</v>
      </c>
      <c r="G79">
        <f t="shared" si="16"/>
        <v>3972.0406135000003</v>
      </c>
      <c r="H79">
        <f t="shared" si="17"/>
        <v>63.552649816000006</v>
      </c>
      <c r="J79">
        <f t="shared" si="21"/>
        <v>22.779593864999999</v>
      </c>
      <c r="K79">
        <f t="shared" si="22"/>
        <v>3972.0406135000003</v>
      </c>
      <c r="M79">
        <f t="shared" si="23"/>
        <v>1.3575459768211435</v>
      </c>
      <c r="N79">
        <f t="shared" si="24"/>
        <v>3.5990136804398509</v>
      </c>
      <c r="P79">
        <f>J79</f>
        <v>22.779593864999999</v>
      </c>
      <c r="Q79">
        <f>J79/K79</f>
        <v>5.734985132724398E-3</v>
      </c>
    </row>
    <row r="80" spans="1:17" x14ac:dyDescent="0.2">
      <c r="A80" t="s">
        <v>27</v>
      </c>
      <c r="B80">
        <v>3.1250000000000002E-3</v>
      </c>
      <c r="C80">
        <v>1.176444714E-3</v>
      </c>
      <c r="D80">
        <v>31.25</v>
      </c>
      <c r="E80">
        <v>11.76444714</v>
      </c>
      <c r="F80">
        <v>1.948555286E-3</v>
      </c>
      <c r="G80">
        <f t="shared" si="16"/>
        <v>1948.555286</v>
      </c>
      <c r="H80">
        <f t="shared" si="17"/>
        <v>62.353769151999991</v>
      </c>
      <c r="J80">
        <f t="shared" si="21"/>
        <v>11.76444714</v>
      </c>
      <c r="K80">
        <f t="shared" si="22"/>
        <v>1948.555286</v>
      </c>
      <c r="M80">
        <f t="shared" si="23"/>
        <v>1.0705715226987025</v>
      </c>
      <c r="N80">
        <f t="shared" si="24"/>
        <v>3.2897127324608118</v>
      </c>
      <c r="P80">
        <f>J80</f>
        <v>11.76444714</v>
      </c>
      <c r="Q80">
        <f>J80/K80</f>
        <v>6.0375228891503974E-3</v>
      </c>
    </row>
    <row r="81" spans="1:17" x14ac:dyDescent="0.2">
      <c r="A81" t="s">
        <v>27</v>
      </c>
      <c r="B81">
        <v>1.5625000000000001E-3</v>
      </c>
      <c r="C81">
        <v>4.9589865000000005E-4</v>
      </c>
      <c r="D81">
        <v>15.625</v>
      </c>
      <c r="E81">
        <v>4.9589865</v>
      </c>
      <c r="F81">
        <v>1.06660135E-3</v>
      </c>
      <c r="G81">
        <f t="shared" si="16"/>
        <v>1066.6013499999999</v>
      </c>
      <c r="H81">
        <f t="shared" si="17"/>
        <v>68.2624864</v>
      </c>
      <c r="J81">
        <f t="shared" si="21"/>
        <v>4.9589865</v>
      </c>
      <c r="K81">
        <f t="shared" si="22"/>
        <v>1066.6013499999999</v>
      </c>
      <c r="M81">
        <f t="shared" si="23"/>
        <v>0.69539292599962244</v>
      </c>
      <c r="N81">
        <f t="shared" si="24"/>
        <v>3.0280021290348191</v>
      </c>
      <c r="P81">
        <f>J81</f>
        <v>4.9589865</v>
      </c>
      <c r="Q81">
        <f>J81/K81</f>
        <v>4.6493345428448973E-3</v>
      </c>
    </row>
    <row r="82" spans="1:17" x14ac:dyDescent="0.2">
      <c r="A82" t="s">
        <v>27</v>
      </c>
      <c r="B82">
        <v>0</v>
      </c>
      <c r="C82">
        <v>0</v>
      </c>
      <c r="D82">
        <v>0</v>
      </c>
      <c r="E82">
        <v>0</v>
      </c>
      <c r="F82">
        <v>0</v>
      </c>
      <c r="G82">
        <f t="shared" si="16"/>
        <v>0</v>
      </c>
      <c r="H82" t="e">
        <f t="shared" si="17"/>
        <v>#DIV/0!</v>
      </c>
      <c r="J82">
        <f t="shared" si="21"/>
        <v>0</v>
      </c>
      <c r="K82">
        <f t="shared" si="22"/>
        <v>0</v>
      </c>
      <c r="M82" t="e">
        <f t="shared" si="23"/>
        <v>#NUM!</v>
      </c>
      <c r="N82" t="e">
        <f t="shared" si="24"/>
        <v>#NUM!</v>
      </c>
    </row>
    <row r="83" spans="1:17" x14ac:dyDescent="0.2">
      <c r="A83" t="s">
        <v>31</v>
      </c>
      <c r="B83">
        <v>0.1</v>
      </c>
      <c r="C83">
        <v>7.6477414650000006E-2</v>
      </c>
      <c r="D83">
        <v>1000</v>
      </c>
      <c r="E83">
        <v>764.77414650000003</v>
      </c>
      <c r="F83">
        <v>2.352258535E-2</v>
      </c>
      <c r="G83">
        <f t="shared" si="16"/>
        <v>23522.585350000001</v>
      </c>
      <c r="H83">
        <f t="shared" si="17"/>
        <v>23.522585349999996</v>
      </c>
      <c r="J83">
        <f t="shared" si="21"/>
        <v>764.77414650000003</v>
      </c>
      <c r="K83">
        <f t="shared" si="22"/>
        <v>23522.585350000001</v>
      </c>
      <c r="M83">
        <f t="shared" si="23"/>
        <v>2.8835331980152064</v>
      </c>
      <c r="N83">
        <f t="shared" si="24"/>
        <v>4.3714850530135099</v>
      </c>
      <c r="P83">
        <f t="shared" ref="P83:P89" si="25">J83</f>
        <v>764.77414650000003</v>
      </c>
      <c r="Q83">
        <f t="shared" ref="Q83:Q89" si="26">J83/K83</f>
        <v>3.2512333789873997E-2</v>
      </c>
    </row>
    <row r="84" spans="1:17" x14ac:dyDescent="0.2">
      <c r="A84" t="s">
        <v>31</v>
      </c>
      <c r="B84">
        <v>0.05</v>
      </c>
      <c r="C84">
        <v>4.9617126058500001E-2</v>
      </c>
      <c r="D84">
        <v>500</v>
      </c>
      <c r="E84">
        <v>496.17126058500003</v>
      </c>
      <c r="F84">
        <v>3.8287394150000902E-4</v>
      </c>
      <c r="G84">
        <f t="shared" si="16"/>
        <v>382.87394150000904</v>
      </c>
      <c r="H84">
        <f t="shared" si="17"/>
        <v>0.76574788299999452</v>
      </c>
      <c r="J84">
        <f t="shared" si="21"/>
        <v>496.17126058500003</v>
      </c>
      <c r="K84">
        <f t="shared" si="22"/>
        <v>382.87394150000904</v>
      </c>
      <c r="M84">
        <f t="shared" si="23"/>
        <v>2.6956316052993183</v>
      </c>
      <c r="N84">
        <f t="shared" si="24"/>
        <v>2.5830558091581732</v>
      </c>
      <c r="P84">
        <f t="shared" si="25"/>
        <v>496.17126058500003</v>
      </c>
      <c r="Q84">
        <f t="shared" si="26"/>
        <v>1.2959128496473775</v>
      </c>
    </row>
    <row r="85" spans="1:17" x14ac:dyDescent="0.2">
      <c r="A85" t="s">
        <v>31</v>
      </c>
      <c r="B85">
        <v>2.5000000000000001E-2</v>
      </c>
      <c r="C85">
        <v>1.6444596038500001E-2</v>
      </c>
      <c r="D85">
        <v>250</v>
      </c>
      <c r="E85">
        <v>164.44596038500001</v>
      </c>
      <c r="F85">
        <v>8.5554039615000008E-3</v>
      </c>
      <c r="G85">
        <f t="shared" si="16"/>
        <v>8555.403961500002</v>
      </c>
      <c r="H85">
        <f t="shared" si="17"/>
        <v>34.221615845999999</v>
      </c>
      <c r="J85">
        <f t="shared" si="21"/>
        <v>164.44596038500001</v>
      </c>
      <c r="K85">
        <f t="shared" si="22"/>
        <v>8555.403961500002</v>
      </c>
      <c r="M85">
        <f t="shared" si="23"/>
        <v>2.2160232095058032</v>
      </c>
      <c r="N85">
        <f t="shared" si="24"/>
        <v>3.93224052049412</v>
      </c>
      <c r="P85">
        <f t="shared" si="25"/>
        <v>164.44596038500001</v>
      </c>
      <c r="Q85">
        <f t="shared" si="26"/>
        <v>1.9221296986678817E-2</v>
      </c>
    </row>
    <row r="86" spans="1:17" x14ac:dyDescent="0.2">
      <c r="A86" t="s">
        <v>31</v>
      </c>
      <c r="B86">
        <v>1.2500000000000001E-2</v>
      </c>
      <c r="C86">
        <v>6.6986351865E-3</v>
      </c>
      <c r="D86">
        <v>125</v>
      </c>
      <c r="E86">
        <v>66.986351865000003</v>
      </c>
      <c r="F86">
        <v>5.8013648134999998E-3</v>
      </c>
      <c r="G86">
        <f t="shared" si="16"/>
        <v>5801.3648135000003</v>
      </c>
      <c r="H86">
        <f t="shared" si="17"/>
        <v>46.410918508000002</v>
      </c>
      <c r="J86">
        <f t="shared" si="21"/>
        <v>66.986351865000003</v>
      </c>
      <c r="K86">
        <f t="shared" si="22"/>
        <v>5801.3648135000003</v>
      </c>
      <c r="M86">
        <f t="shared" si="23"/>
        <v>1.8259863263798166</v>
      </c>
      <c r="N86">
        <f t="shared" si="24"/>
        <v>3.7635301765360856</v>
      </c>
      <c r="P86">
        <f t="shared" si="25"/>
        <v>66.986351865000003</v>
      </c>
      <c r="Q86">
        <f t="shared" si="26"/>
        <v>1.1546653937211495E-2</v>
      </c>
    </row>
    <row r="87" spans="1:17" x14ac:dyDescent="0.2">
      <c r="A87" t="s">
        <v>31</v>
      </c>
      <c r="B87">
        <v>6.2500000000000003E-3</v>
      </c>
      <c r="C87">
        <v>1.5836063040000001E-3</v>
      </c>
      <c r="D87">
        <v>62.5</v>
      </c>
      <c r="E87">
        <v>15.836063040000001</v>
      </c>
      <c r="F87">
        <v>4.6663936960000003E-3</v>
      </c>
      <c r="G87">
        <f t="shared" si="16"/>
        <v>4666.3936960000001</v>
      </c>
      <c r="H87">
        <f t="shared" si="17"/>
        <v>74.662299136000001</v>
      </c>
      <c r="J87">
        <f t="shared" si="21"/>
        <v>15.836063040000001</v>
      </c>
      <c r="K87">
        <f t="shared" si="22"/>
        <v>4666.3936960000001</v>
      </c>
      <c r="M87">
        <f t="shared" si="23"/>
        <v>1.1996472219176038</v>
      </c>
      <c r="N87">
        <f t="shared" si="24"/>
        <v>3.668981376718234</v>
      </c>
      <c r="P87">
        <f t="shared" si="25"/>
        <v>15.836063040000001</v>
      </c>
      <c r="Q87">
        <f t="shared" si="26"/>
        <v>3.3936405866428635E-3</v>
      </c>
    </row>
    <row r="88" spans="1:17" x14ac:dyDescent="0.2">
      <c r="A88" t="s">
        <v>31</v>
      </c>
      <c r="B88">
        <v>3.1250000000000002E-3</v>
      </c>
      <c r="C88">
        <v>4.385235465E-4</v>
      </c>
      <c r="D88">
        <v>31.25</v>
      </c>
      <c r="E88">
        <v>4.3852354650000001</v>
      </c>
      <c r="F88">
        <v>2.6864764534999998E-3</v>
      </c>
      <c r="G88">
        <f t="shared" si="16"/>
        <v>2686.4764534999995</v>
      </c>
      <c r="H88">
        <f t="shared" si="17"/>
        <v>85.967246511999988</v>
      </c>
      <c r="J88">
        <f t="shared" si="21"/>
        <v>4.3852354650000001</v>
      </c>
      <c r="K88">
        <f t="shared" si="22"/>
        <v>2686.4764534999995</v>
      </c>
      <c r="M88">
        <f t="shared" si="23"/>
        <v>0.64199291774873635</v>
      </c>
      <c r="N88">
        <f t="shared" si="24"/>
        <v>3.4291830384056126</v>
      </c>
      <c r="P88">
        <f t="shared" si="25"/>
        <v>4.3852354650000001</v>
      </c>
      <c r="Q88">
        <f t="shared" si="26"/>
        <v>1.6323372048494304E-3</v>
      </c>
    </row>
    <row r="89" spans="1:17" x14ac:dyDescent="0.2">
      <c r="A89" t="s">
        <v>31</v>
      </c>
      <c r="B89">
        <v>1.5625000000000001E-3</v>
      </c>
      <c r="C89">
        <v>9.2190504000000002E-5</v>
      </c>
      <c r="D89">
        <v>15.625</v>
      </c>
      <c r="E89">
        <v>0.92190503999999995</v>
      </c>
      <c r="F89">
        <v>1.4703094959999999E-3</v>
      </c>
      <c r="G89">
        <f t="shared" si="16"/>
        <v>1470.3094959999999</v>
      </c>
      <c r="H89">
        <f t="shared" si="17"/>
        <v>94.099807744000003</v>
      </c>
      <c r="J89">
        <f t="shared" si="21"/>
        <v>0.92190503999999995</v>
      </c>
      <c r="K89">
        <f t="shared" si="22"/>
        <v>1470.3094959999999</v>
      </c>
      <c r="M89">
        <f t="shared" si="23"/>
        <v>-3.5313810755377498E-2</v>
      </c>
      <c r="N89">
        <f t="shared" si="24"/>
        <v>3.1674087621340687</v>
      </c>
      <c r="P89">
        <f t="shared" si="25"/>
        <v>0.92190503999999995</v>
      </c>
      <c r="Q89">
        <f t="shared" si="26"/>
        <v>6.2701427319081942E-4</v>
      </c>
    </row>
    <row r="90" spans="1:17" x14ac:dyDescent="0.2">
      <c r="A90" t="s">
        <v>31</v>
      </c>
      <c r="B90">
        <v>0</v>
      </c>
      <c r="C90">
        <v>0</v>
      </c>
      <c r="D90">
        <v>0</v>
      </c>
      <c r="E90">
        <v>0</v>
      </c>
      <c r="F90">
        <v>0</v>
      </c>
      <c r="G90">
        <f t="shared" si="16"/>
        <v>0</v>
      </c>
      <c r="H90" t="e">
        <f t="shared" si="17"/>
        <v>#DIV/0!</v>
      </c>
      <c r="J90">
        <f t="shared" si="21"/>
        <v>0</v>
      </c>
      <c r="K90">
        <f t="shared" si="22"/>
        <v>0</v>
      </c>
      <c r="M90" t="e">
        <f t="shared" si="23"/>
        <v>#NUM!</v>
      </c>
      <c r="N90" t="e">
        <f t="shared" si="24"/>
        <v>#NUM!</v>
      </c>
    </row>
    <row r="91" spans="1:17" x14ac:dyDescent="0.2">
      <c r="A91" t="s">
        <v>31</v>
      </c>
      <c r="B91">
        <v>0.1</v>
      </c>
      <c r="C91">
        <v>8.6046381096000005E-2</v>
      </c>
      <c r="D91">
        <v>1000</v>
      </c>
      <c r="E91">
        <v>860.46381096000005</v>
      </c>
      <c r="F91">
        <v>1.3953618904000001E-2</v>
      </c>
      <c r="G91">
        <f t="shared" si="16"/>
        <v>13953.618904000001</v>
      </c>
      <c r="H91">
        <f t="shared" si="17"/>
        <v>13.953618903999995</v>
      </c>
      <c r="J91">
        <f t="shared" si="21"/>
        <v>860.46381096000005</v>
      </c>
      <c r="K91">
        <f t="shared" si="22"/>
        <v>13953.618904000001</v>
      </c>
      <c r="M91">
        <f t="shared" si="23"/>
        <v>2.9347326096654665</v>
      </c>
      <c r="N91">
        <f t="shared" si="24"/>
        <v>4.1446868575172831</v>
      </c>
      <c r="P91">
        <f>J91</f>
        <v>860.46381096000005</v>
      </c>
      <c r="Q91">
        <f>J91/K91</f>
        <v>6.1665996246560523E-2</v>
      </c>
    </row>
    <row r="92" spans="1:17" x14ac:dyDescent="0.2">
      <c r="A92" t="s">
        <v>31</v>
      </c>
      <c r="B92">
        <v>0.05</v>
      </c>
      <c r="D92">
        <v>500</v>
      </c>
      <c r="G92">
        <f t="shared" si="16"/>
        <v>0</v>
      </c>
      <c r="H92">
        <f t="shared" si="17"/>
        <v>100</v>
      </c>
    </row>
    <row r="93" spans="1:17" x14ac:dyDescent="0.2">
      <c r="A93" t="s">
        <v>31</v>
      </c>
      <c r="B93">
        <v>2.5000000000000001E-2</v>
      </c>
      <c r="C93">
        <v>2.0002491106500001E-2</v>
      </c>
      <c r="D93">
        <v>250</v>
      </c>
      <c r="E93">
        <v>200.024911065</v>
      </c>
      <c r="F93">
        <v>4.9975088935E-3</v>
      </c>
      <c r="G93">
        <f t="shared" si="16"/>
        <v>4997.5088935000003</v>
      </c>
      <c r="H93">
        <f t="shared" si="17"/>
        <v>19.990035574</v>
      </c>
      <c r="J93">
        <f>E93</f>
        <v>200.024911065</v>
      </c>
      <c r="K93">
        <f>G93</f>
        <v>4997.5088935000003</v>
      </c>
      <c r="M93">
        <f>LOG(J93)</f>
        <v>2.3010840859857713</v>
      </c>
      <c r="N93">
        <f>LOG(K93)</f>
        <v>3.6987535756554948</v>
      </c>
      <c r="P93">
        <f>J93</f>
        <v>200.024911065</v>
      </c>
      <c r="Q93">
        <f>J93/K93</f>
        <v>4.0024923482409804E-2</v>
      </c>
    </row>
    <row r="94" spans="1:17" x14ac:dyDescent="0.2">
      <c r="A94" t="s">
        <v>31</v>
      </c>
      <c r="B94">
        <v>1.2500000000000001E-2</v>
      </c>
      <c r="C94">
        <v>8.2275874664999998E-3</v>
      </c>
      <c r="D94">
        <v>125</v>
      </c>
      <c r="E94">
        <v>82.275874665000003</v>
      </c>
      <c r="F94">
        <v>4.2724125335E-3</v>
      </c>
      <c r="G94">
        <f t="shared" si="16"/>
        <v>4272.4125334999999</v>
      </c>
      <c r="H94">
        <f t="shared" si="17"/>
        <v>34.179300267999999</v>
      </c>
      <c r="J94">
        <f>E94</f>
        <v>82.275874665000003</v>
      </c>
      <c r="K94">
        <f>G94</f>
        <v>4272.4125334999999</v>
      </c>
      <c r="M94">
        <f>LOG(J94)</f>
        <v>1.9152725079237356</v>
      </c>
      <c r="N94">
        <f>LOG(K94)</f>
        <v>3.6306731804373307</v>
      </c>
      <c r="P94">
        <f>J94</f>
        <v>82.275874665000003</v>
      </c>
      <c r="Q94">
        <f>J94/K94</f>
        <v>1.925747432390356E-2</v>
      </c>
    </row>
    <row r="95" spans="1:17" x14ac:dyDescent="0.2">
      <c r="A95" t="s">
        <v>31</v>
      </c>
      <c r="B95">
        <v>6.2500000000000003E-3</v>
      </c>
      <c r="D95">
        <v>62.5</v>
      </c>
      <c r="G95">
        <f t="shared" si="16"/>
        <v>0</v>
      </c>
      <c r="H95">
        <f t="shared" si="17"/>
        <v>100</v>
      </c>
    </row>
    <row r="96" spans="1:17" x14ac:dyDescent="0.2">
      <c r="A96" t="s">
        <v>31</v>
      </c>
      <c r="B96">
        <v>3.1250000000000002E-3</v>
      </c>
      <c r="C96">
        <v>6.1109796249999996E-4</v>
      </c>
      <c r="D96">
        <v>31.25</v>
      </c>
      <c r="E96">
        <v>6.1109796249999997</v>
      </c>
      <c r="F96">
        <v>2.5139020374999998E-3</v>
      </c>
      <c r="G96">
        <f t="shared" si="16"/>
        <v>2513.9020375</v>
      </c>
      <c r="H96">
        <f t="shared" si="17"/>
        <v>80.44486520000001</v>
      </c>
      <c r="J96">
        <f t="shared" ref="J96:J107" si="27">E96</f>
        <v>6.1109796249999997</v>
      </c>
      <c r="K96">
        <f t="shared" ref="K96:K107" si="28">G96</f>
        <v>2513.9020375</v>
      </c>
      <c r="M96">
        <f t="shared" ref="M96:M107" si="29">LOG(J96)</f>
        <v>0.78611083571380125</v>
      </c>
      <c r="N96">
        <f t="shared" ref="N96:N107" si="30">LOG(K96)</f>
        <v>3.4003483499600753</v>
      </c>
      <c r="P96">
        <f>J96</f>
        <v>6.1109796249999997</v>
      </c>
      <c r="Q96">
        <f>J96/K96</f>
        <v>2.4308742082397076E-3</v>
      </c>
    </row>
    <row r="97" spans="1:17" x14ac:dyDescent="0.2">
      <c r="A97" t="s">
        <v>31</v>
      </c>
      <c r="B97">
        <v>1.5625000000000001E-3</v>
      </c>
      <c r="C97">
        <v>1.6660031850000001E-4</v>
      </c>
      <c r="D97">
        <v>15.625</v>
      </c>
      <c r="E97">
        <v>1.6660031850000001</v>
      </c>
      <c r="F97">
        <v>1.3958996815E-3</v>
      </c>
      <c r="G97">
        <f t="shared" si="16"/>
        <v>1395.8996815</v>
      </c>
      <c r="H97">
        <f t="shared" si="17"/>
        <v>89.337579615999999</v>
      </c>
      <c r="J97">
        <f t="shared" si="27"/>
        <v>1.6660031850000001</v>
      </c>
      <c r="K97">
        <f t="shared" si="28"/>
        <v>1395.8996815</v>
      </c>
      <c r="M97">
        <f t="shared" si="29"/>
        <v>0.22167582733883764</v>
      </c>
      <c r="N97">
        <f t="shared" si="30"/>
        <v>3.1448542081607251</v>
      </c>
      <c r="P97">
        <f>J97</f>
        <v>1.6660031850000001</v>
      </c>
      <c r="Q97">
        <f>J97/K97</f>
        <v>1.1934977900487471E-3</v>
      </c>
    </row>
    <row r="98" spans="1:17" x14ac:dyDescent="0.2">
      <c r="A98" t="s">
        <v>31</v>
      </c>
      <c r="B98">
        <v>0</v>
      </c>
      <c r="C98">
        <v>0</v>
      </c>
      <c r="D98">
        <v>0</v>
      </c>
      <c r="E98">
        <v>0</v>
      </c>
      <c r="F98">
        <v>0</v>
      </c>
      <c r="G98">
        <f t="shared" si="16"/>
        <v>0</v>
      </c>
      <c r="H98" t="e">
        <f t="shared" si="17"/>
        <v>#DIV/0!</v>
      </c>
      <c r="J98">
        <f t="shared" si="27"/>
        <v>0</v>
      </c>
      <c r="K98">
        <f t="shared" si="28"/>
        <v>0</v>
      </c>
      <c r="M98" t="e">
        <f t="shared" si="29"/>
        <v>#NUM!</v>
      </c>
      <c r="N98" t="e">
        <f t="shared" si="30"/>
        <v>#NUM!</v>
      </c>
    </row>
    <row r="99" spans="1:17" x14ac:dyDescent="0.2">
      <c r="A99" t="s">
        <v>35</v>
      </c>
      <c r="B99">
        <v>0.1</v>
      </c>
      <c r="C99">
        <v>8.8271704598500006E-2</v>
      </c>
      <c r="D99">
        <v>1000</v>
      </c>
      <c r="E99">
        <v>882.71704598500003</v>
      </c>
      <c r="F99">
        <v>1.17282954015E-2</v>
      </c>
      <c r="G99">
        <f t="shared" si="16"/>
        <v>11728.2954015</v>
      </c>
      <c r="H99">
        <f t="shared" si="17"/>
        <v>11.728295401499997</v>
      </c>
      <c r="J99">
        <f t="shared" si="27"/>
        <v>882.71704598500003</v>
      </c>
      <c r="K99">
        <f t="shared" si="28"/>
        <v>11728.2954015</v>
      </c>
      <c r="M99">
        <f t="shared" si="29"/>
        <v>2.9458215132484291</v>
      </c>
      <c r="N99">
        <f t="shared" si="30"/>
        <v>4.069234896044132</v>
      </c>
      <c r="P99">
        <f t="shared" ref="P99:P105" si="31">J99</f>
        <v>882.71704598500003</v>
      </c>
      <c r="Q99">
        <f t="shared" ref="Q99:Q105" si="32">J99/K99</f>
        <v>7.5263882411429048E-2</v>
      </c>
    </row>
    <row r="100" spans="1:17" x14ac:dyDescent="0.2">
      <c r="A100" t="s">
        <v>35</v>
      </c>
      <c r="B100">
        <v>0.05</v>
      </c>
      <c r="C100">
        <v>4.6256363933999997E-2</v>
      </c>
      <c r="D100">
        <v>500</v>
      </c>
      <c r="E100">
        <v>462.56363934000001</v>
      </c>
      <c r="F100">
        <v>3.743636066E-3</v>
      </c>
      <c r="G100">
        <f t="shared" si="16"/>
        <v>3743.636066</v>
      </c>
      <c r="H100">
        <f t="shared" si="17"/>
        <v>7.4872721319999984</v>
      </c>
      <c r="J100">
        <f t="shared" si="27"/>
        <v>462.56363934000001</v>
      </c>
      <c r="K100">
        <f t="shared" si="28"/>
        <v>3743.636066</v>
      </c>
      <c r="M100">
        <f t="shared" si="29"/>
        <v>2.6651714912650601</v>
      </c>
      <c r="N100">
        <f t="shared" si="30"/>
        <v>3.5732936225953709</v>
      </c>
      <c r="P100">
        <f t="shared" si="31"/>
        <v>462.56363934000001</v>
      </c>
      <c r="Q100">
        <f t="shared" si="32"/>
        <v>0.12355999119172927</v>
      </c>
    </row>
    <row r="101" spans="1:17" x14ac:dyDescent="0.2">
      <c r="A101" t="s">
        <v>35</v>
      </c>
      <c r="B101">
        <v>2.5000000000000001E-2</v>
      </c>
      <c r="C101">
        <v>2.4118323486000001E-2</v>
      </c>
      <c r="D101">
        <v>250</v>
      </c>
      <c r="E101">
        <v>241.18323486</v>
      </c>
      <c r="F101">
        <v>8.8167651399999997E-4</v>
      </c>
      <c r="G101">
        <f t="shared" si="16"/>
        <v>881.676514</v>
      </c>
      <c r="H101">
        <f t="shared" si="17"/>
        <v>3.526706056000001</v>
      </c>
      <c r="J101">
        <f t="shared" si="27"/>
        <v>241.18323486</v>
      </c>
      <c r="K101">
        <f t="shared" si="28"/>
        <v>881.676514</v>
      </c>
      <c r="M101">
        <f t="shared" si="29"/>
        <v>2.3823471158195093</v>
      </c>
      <c r="N101">
        <f t="shared" si="30"/>
        <v>2.9453092722587013</v>
      </c>
      <c r="P101">
        <f t="shared" si="31"/>
        <v>241.18323486</v>
      </c>
      <c r="Q101">
        <f t="shared" si="32"/>
        <v>0.27355070825897038</v>
      </c>
    </row>
    <row r="102" spans="1:17" x14ac:dyDescent="0.2">
      <c r="A102" t="s">
        <v>35</v>
      </c>
      <c r="B102">
        <v>1.2500000000000001E-2</v>
      </c>
      <c r="C102">
        <v>1.124101815E-2</v>
      </c>
      <c r="D102">
        <v>125</v>
      </c>
      <c r="E102">
        <v>112.41018149999999</v>
      </c>
      <c r="F102">
        <v>1.25898185E-3</v>
      </c>
      <c r="G102">
        <f t="shared" si="16"/>
        <v>1258.9818500000001</v>
      </c>
      <c r="H102">
        <f t="shared" si="17"/>
        <v>10.071854800000006</v>
      </c>
      <c r="J102">
        <f t="shared" si="27"/>
        <v>112.41018149999999</v>
      </c>
      <c r="K102">
        <f t="shared" si="28"/>
        <v>1258.9818500000001</v>
      </c>
      <c r="M102">
        <f t="shared" si="29"/>
        <v>2.0508056490356368</v>
      </c>
      <c r="N102">
        <f t="shared" si="30"/>
        <v>3.1000194691851743</v>
      </c>
      <c r="P102">
        <f t="shared" si="31"/>
        <v>112.41018149999999</v>
      </c>
      <c r="Q102">
        <f t="shared" si="32"/>
        <v>8.9286578277518444E-2</v>
      </c>
    </row>
    <row r="103" spans="1:17" x14ac:dyDescent="0.2">
      <c r="A103" t="s">
        <v>35</v>
      </c>
      <c r="B103">
        <v>6.2500000000000003E-3</v>
      </c>
      <c r="C103">
        <v>2.4042524385000002E-3</v>
      </c>
      <c r="D103">
        <v>62.5</v>
      </c>
      <c r="E103">
        <v>24.042524385</v>
      </c>
      <c r="F103">
        <v>3.8457475615000002E-3</v>
      </c>
      <c r="G103">
        <f t="shared" si="16"/>
        <v>3845.7475615000003</v>
      </c>
      <c r="H103">
        <f t="shared" si="17"/>
        <v>61.531960984000001</v>
      </c>
      <c r="J103">
        <f t="shared" si="27"/>
        <v>24.042524385</v>
      </c>
      <c r="K103">
        <f t="shared" si="28"/>
        <v>3845.7475615000003</v>
      </c>
      <c r="M103">
        <f t="shared" si="29"/>
        <v>1.3809800651991866</v>
      </c>
      <c r="N103">
        <f t="shared" si="30"/>
        <v>3.5849807733383199</v>
      </c>
      <c r="P103">
        <f t="shared" si="31"/>
        <v>24.042524385</v>
      </c>
      <c r="Q103">
        <f t="shared" si="32"/>
        <v>6.2517167340079968E-3</v>
      </c>
    </row>
    <row r="104" spans="1:17" x14ac:dyDescent="0.2">
      <c r="A104" t="s">
        <v>35</v>
      </c>
      <c r="B104">
        <v>3.1250000000000002E-3</v>
      </c>
      <c r="C104">
        <v>4.7204121599999998E-4</v>
      </c>
      <c r="D104">
        <v>31.25</v>
      </c>
      <c r="E104">
        <v>4.7204121600000004</v>
      </c>
      <c r="F104">
        <v>2.6529587839999999E-3</v>
      </c>
      <c r="G104">
        <f t="shared" si="16"/>
        <v>2652.9587839999999</v>
      </c>
      <c r="H104">
        <f t="shared" si="17"/>
        <v>84.894681087999984</v>
      </c>
      <c r="J104">
        <f t="shared" si="27"/>
        <v>4.7204121600000004</v>
      </c>
      <c r="K104">
        <f t="shared" si="28"/>
        <v>2652.9587839999999</v>
      </c>
      <c r="M104">
        <f t="shared" si="29"/>
        <v>0.67397992045587718</v>
      </c>
      <c r="N104">
        <f t="shared" si="30"/>
        <v>3.4237305028958569</v>
      </c>
      <c r="P104">
        <f t="shared" si="31"/>
        <v>4.7204121600000004</v>
      </c>
      <c r="Q104">
        <f t="shared" si="32"/>
        <v>1.7793009783901718E-3</v>
      </c>
    </row>
    <row r="105" spans="1:17" x14ac:dyDescent="0.2">
      <c r="A105" t="s">
        <v>35</v>
      </c>
      <c r="B105">
        <v>1.5625000000000001E-3</v>
      </c>
      <c r="C105">
        <v>2.9888344650000001E-4</v>
      </c>
      <c r="D105">
        <v>15.625</v>
      </c>
      <c r="E105">
        <v>2.9888344650000001</v>
      </c>
      <c r="F105">
        <v>1.2636165534999999E-3</v>
      </c>
      <c r="G105">
        <f t="shared" si="16"/>
        <v>1263.6165535</v>
      </c>
      <c r="H105">
        <f t="shared" si="17"/>
        <v>80.871459424000008</v>
      </c>
      <c r="J105">
        <f t="shared" si="27"/>
        <v>2.9888344650000001</v>
      </c>
      <c r="K105">
        <f t="shared" si="28"/>
        <v>1263.6165535</v>
      </c>
      <c r="M105">
        <f t="shared" si="29"/>
        <v>0.47550186253749227</v>
      </c>
      <c r="N105">
        <f t="shared" si="30"/>
        <v>3.1016153065704151</v>
      </c>
      <c r="P105">
        <f t="shared" si="31"/>
        <v>2.9888344650000001</v>
      </c>
      <c r="Q105">
        <f t="shared" si="32"/>
        <v>2.3653017655723518E-3</v>
      </c>
    </row>
    <row r="106" spans="1:17" x14ac:dyDescent="0.2">
      <c r="A106" t="s">
        <v>35</v>
      </c>
      <c r="B106">
        <v>0</v>
      </c>
      <c r="C106">
        <v>0</v>
      </c>
      <c r="D106">
        <v>0</v>
      </c>
      <c r="E106">
        <v>0</v>
      </c>
      <c r="F106">
        <v>0</v>
      </c>
      <c r="G106">
        <f t="shared" si="16"/>
        <v>0</v>
      </c>
      <c r="H106" t="e">
        <f t="shared" si="17"/>
        <v>#DIV/0!</v>
      </c>
      <c r="J106">
        <f t="shared" si="27"/>
        <v>0</v>
      </c>
      <c r="K106">
        <f t="shared" si="28"/>
        <v>0</v>
      </c>
      <c r="M106" t="e">
        <f t="shared" si="29"/>
        <v>#NUM!</v>
      </c>
      <c r="N106" t="e">
        <f t="shared" si="30"/>
        <v>#NUM!</v>
      </c>
    </row>
    <row r="107" spans="1:17" x14ac:dyDescent="0.2">
      <c r="A107" t="s">
        <v>35</v>
      </c>
      <c r="B107">
        <v>0.1</v>
      </c>
      <c r="C107">
        <v>8.8930491838500006E-2</v>
      </c>
      <c r="D107">
        <v>1000</v>
      </c>
      <c r="E107">
        <v>889.30491838499995</v>
      </c>
      <c r="F107">
        <v>1.10695081615E-2</v>
      </c>
      <c r="G107">
        <f t="shared" si="16"/>
        <v>11069.5081615</v>
      </c>
      <c r="H107">
        <f t="shared" si="17"/>
        <v>11.069508161500005</v>
      </c>
      <c r="J107">
        <f t="shared" si="27"/>
        <v>889.30491838499995</v>
      </c>
      <c r="K107">
        <f t="shared" si="28"/>
        <v>11069.5081615</v>
      </c>
      <c r="M107">
        <f t="shared" si="29"/>
        <v>2.9490506942290322</v>
      </c>
      <c r="N107">
        <f t="shared" si="30"/>
        <v>4.0441283248089981</v>
      </c>
      <c r="P107">
        <f>J107</f>
        <v>889.30491838499995</v>
      </c>
      <c r="Q107">
        <f>J107/K107</f>
        <v>8.0338250391107938E-2</v>
      </c>
    </row>
    <row r="108" spans="1:17" x14ac:dyDescent="0.2">
      <c r="A108" t="s">
        <v>35</v>
      </c>
      <c r="B108">
        <v>0.05</v>
      </c>
      <c r="D108">
        <v>500</v>
      </c>
      <c r="G108">
        <f t="shared" si="16"/>
        <v>0</v>
      </c>
      <c r="H108">
        <f t="shared" si="17"/>
        <v>100</v>
      </c>
    </row>
    <row r="109" spans="1:17" x14ac:dyDescent="0.2">
      <c r="A109" t="s">
        <v>35</v>
      </c>
      <c r="B109">
        <v>2.5000000000000001E-2</v>
      </c>
      <c r="D109">
        <v>250</v>
      </c>
      <c r="G109">
        <f t="shared" si="16"/>
        <v>0</v>
      </c>
      <c r="H109">
        <f t="shared" si="17"/>
        <v>100</v>
      </c>
    </row>
    <row r="110" spans="1:17" x14ac:dyDescent="0.2">
      <c r="A110" t="s">
        <v>35</v>
      </c>
      <c r="B110">
        <v>1.2500000000000001E-2</v>
      </c>
      <c r="C110">
        <v>9.6023437439999998E-3</v>
      </c>
      <c r="D110">
        <v>125</v>
      </c>
      <c r="E110">
        <v>96.023437439999995</v>
      </c>
      <c r="F110">
        <v>2.897656256E-3</v>
      </c>
      <c r="G110">
        <f t="shared" si="16"/>
        <v>2897.6562559999998</v>
      </c>
      <c r="H110">
        <f t="shared" si="17"/>
        <v>23.181250048000006</v>
      </c>
      <c r="J110">
        <f t="shared" ref="J110:J123" si="33">E110</f>
        <v>96.023437439999995</v>
      </c>
      <c r="K110">
        <f t="shared" ref="K110:K123" si="34">G110</f>
        <v>2897.6562559999998</v>
      </c>
      <c r="M110">
        <f t="shared" ref="M110:M121" si="35">LOG(J110)</f>
        <v>1.9823772487535685</v>
      </c>
      <c r="N110">
        <f t="shared" ref="N110:N121" si="36">LOG(K110)</f>
        <v>3.4620468645800089</v>
      </c>
      <c r="P110">
        <f>J110</f>
        <v>96.023437439999995</v>
      </c>
      <c r="Q110">
        <f>J110/K110</f>
        <v>3.3138312124210777E-2</v>
      </c>
    </row>
    <row r="111" spans="1:17" x14ac:dyDescent="0.2">
      <c r="A111" t="s">
        <v>35</v>
      </c>
      <c r="B111">
        <v>6.2500000000000003E-3</v>
      </c>
      <c r="C111">
        <v>3.3554880865000001E-3</v>
      </c>
      <c r="D111">
        <v>62.5</v>
      </c>
      <c r="E111">
        <v>33.554880865000001</v>
      </c>
      <c r="F111">
        <v>2.8945119134999998E-3</v>
      </c>
      <c r="G111">
        <f t="shared" si="16"/>
        <v>2894.5119134999995</v>
      </c>
      <c r="H111">
        <f t="shared" si="17"/>
        <v>46.312190615999995</v>
      </c>
      <c r="J111">
        <f t="shared" si="33"/>
        <v>33.554880865000001</v>
      </c>
      <c r="K111">
        <f t="shared" si="34"/>
        <v>2894.5119134999995</v>
      </c>
      <c r="M111">
        <f t="shared" si="35"/>
        <v>1.5257557012132572</v>
      </c>
      <c r="N111">
        <f t="shared" si="36"/>
        <v>3.4615753414159203</v>
      </c>
      <c r="P111">
        <f>J111</f>
        <v>33.554880865000001</v>
      </c>
      <c r="Q111">
        <f>J111/K111</f>
        <v>1.1592586891247566E-2</v>
      </c>
    </row>
    <row r="112" spans="1:17" x14ac:dyDescent="0.2">
      <c r="A112" t="s">
        <v>35</v>
      </c>
      <c r="B112">
        <v>3.1250000000000002E-3</v>
      </c>
      <c r="C112">
        <v>5.6229245399999996E-4</v>
      </c>
      <c r="D112">
        <v>31.25</v>
      </c>
      <c r="E112">
        <v>5.6229245399999996</v>
      </c>
      <c r="F112">
        <v>2.562707546E-3</v>
      </c>
      <c r="G112">
        <f t="shared" si="16"/>
        <v>2562.7075460000001</v>
      </c>
      <c r="H112">
        <f t="shared" si="17"/>
        <v>82.006641471999998</v>
      </c>
      <c r="J112">
        <f t="shared" si="33"/>
        <v>5.6229245399999996</v>
      </c>
      <c r="K112">
        <f t="shared" si="34"/>
        <v>2562.7075460000001</v>
      </c>
      <c r="M112">
        <f t="shared" si="35"/>
        <v>0.74996225528932392</v>
      </c>
      <c r="N112">
        <f t="shared" si="36"/>
        <v>3.4086990476960124</v>
      </c>
      <c r="P112">
        <f>J112</f>
        <v>5.6229245399999996</v>
      </c>
      <c r="Q112">
        <f>J112/K112</f>
        <v>2.1941343048591465E-3</v>
      </c>
    </row>
    <row r="113" spans="1:17" x14ac:dyDescent="0.2">
      <c r="A113" t="s">
        <v>35</v>
      </c>
      <c r="B113">
        <v>1.5625000000000001E-3</v>
      </c>
      <c r="C113">
        <v>1.40338576E-4</v>
      </c>
      <c r="D113">
        <v>15.625</v>
      </c>
      <c r="E113">
        <v>1.4033857599999999</v>
      </c>
      <c r="F113">
        <v>1.422161424E-3</v>
      </c>
      <c r="G113">
        <f t="shared" si="16"/>
        <v>1422.1614239999999</v>
      </c>
      <c r="H113">
        <f t="shared" si="17"/>
        <v>91.018331136000015</v>
      </c>
      <c r="J113">
        <f t="shared" si="33"/>
        <v>1.4033857599999999</v>
      </c>
      <c r="K113">
        <f t="shared" si="34"/>
        <v>1422.1614239999999</v>
      </c>
      <c r="M113">
        <f t="shared" si="35"/>
        <v>0.14717706547710749</v>
      </c>
      <c r="N113">
        <f t="shared" si="36"/>
        <v>3.1529488942654718</v>
      </c>
      <c r="P113">
        <f>J113</f>
        <v>1.4033857599999999</v>
      </c>
      <c r="Q113">
        <f>J113/K113</f>
        <v>9.8679779687231898E-4</v>
      </c>
    </row>
    <row r="114" spans="1:17" x14ac:dyDescent="0.2">
      <c r="A114" t="s">
        <v>35</v>
      </c>
      <c r="B114">
        <v>0</v>
      </c>
      <c r="C114">
        <v>0</v>
      </c>
      <c r="D114">
        <v>0</v>
      </c>
      <c r="E114">
        <v>0</v>
      </c>
      <c r="F114">
        <v>0</v>
      </c>
      <c r="G114">
        <f t="shared" si="16"/>
        <v>0</v>
      </c>
      <c r="H114" t="e">
        <f t="shared" si="17"/>
        <v>#DIV/0!</v>
      </c>
      <c r="J114">
        <f t="shared" si="33"/>
        <v>0</v>
      </c>
      <c r="K114">
        <f t="shared" si="34"/>
        <v>0</v>
      </c>
      <c r="M114" t="e">
        <f t="shared" si="35"/>
        <v>#NUM!</v>
      </c>
      <c r="N114" t="e">
        <f t="shared" si="36"/>
        <v>#NUM!</v>
      </c>
    </row>
    <row r="115" spans="1:17" x14ac:dyDescent="0.2">
      <c r="A115" t="s">
        <v>39</v>
      </c>
      <c r="B115">
        <v>0.1</v>
      </c>
      <c r="C115">
        <v>8.6554037350000002E-2</v>
      </c>
      <c r="D115">
        <v>1000</v>
      </c>
      <c r="E115">
        <v>865.54037349999999</v>
      </c>
      <c r="F115">
        <v>1.3445962650000001E-2</v>
      </c>
      <c r="G115">
        <f t="shared" si="16"/>
        <v>13445.962649999999</v>
      </c>
      <c r="H115">
        <f t="shared" si="17"/>
        <v>13.445962650000002</v>
      </c>
      <c r="J115">
        <f t="shared" si="33"/>
        <v>865.54037349999999</v>
      </c>
      <c r="K115">
        <f t="shared" si="34"/>
        <v>13445.962649999999</v>
      </c>
      <c r="M115">
        <f t="shared" si="35"/>
        <v>2.9372873305352933</v>
      </c>
      <c r="N115">
        <f t="shared" si="36"/>
        <v>4.1285919005434684</v>
      </c>
      <c r="P115">
        <f t="shared" ref="P115:P121" si="37">J115</f>
        <v>865.54037349999999</v>
      </c>
      <c r="Q115">
        <f t="shared" ref="Q115:Q121" si="38">J115/K115</f>
        <v>6.4371766903576821E-2</v>
      </c>
    </row>
    <row r="116" spans="1:17" x14ac:dyDescent="0.2">
      <c r="A116" t="s">
        <v>39</v>
      </c>
      <c r="B116">
        <v>0.05</v>
      </c>
      <c r="C116">
        <v>4.2583219462500002E-2</v>
      </c>
      <c r="D116">
        <v>500</v>
      </c>
      <c r="E116">
        <v>425.832194625</v>
      </c>
      <c r="F116">
        <v>7.4167805374999903E-3</v>
      </c>
      <c r="G116">
        <f t="shared" si="16"/>
        <v>7416.7805374999907</v>
      </c>
      <c r="H116">
        <f t="shared" si="17"/>
        <v>14.833561075000002</v>
      </c>
      <c r="J116">
        <f t="shared" si="33"/>
        <v>425.832194625</v>
      </c>
      <c r="K116">
        <f t="shared" si="34"/>
        <v>7416.7805374999907</v>
      </c>
      <c r="M116">
        <f t="shared" si="35"/>
        <v>2.6292384927514942</v>
      </c>
      <c r="N116">
        <f t="shared" si="36"/>
        <v>3.8702154284303121</v>
      </c>
      <c r="P116">
        <f t="shared" si="37"/>
        <v>425.832194625</v>
      </c>
      <c r="Q116">
        <f t="shared" si="38"/>
        <v>5.7414695294265412E-2</v>
      </c>
    </row>
    <row r="117" spans="1:17" x14ac:dyDescent="0.2">
      <c r="A117" t="s">
        <v>39</v>
      </c>
      <c r="B117">
        <v>2.5000000000000001E-2</v>
      </c>
      <c r="C117">
        <v>1.7952754384E-2</v>
      </c>
      <c r="D117">
        <v>250</v>
      </c>
      <c r="E117">
        <v>179.52754383999999</v>
      </c>
      <c r="F117">
        <v>7.0472456159999999E-3</v>
      </c>
      <c r="G117">
        <f t="shared" si="16"/>
        <v>7047.2456159999992</v>
      </c>
      <c r="H117">
        <f t="shared" si="17"/>
        <v>28.188982464000002</v>
      </c>
      <c r="J117">
        <f t="shared" si="33"/>
        <v>179.52754383999999</v>
      </c>
      <c r="K117">
        <f t="shared" si="34"/>
        <v>7047.2456159999992</v>
      </c>
      <c r="M117">
        <f t="shared" si="35"/>
        <v>2.2541310892376569</v>
      </c>
      <c r="N117">
        <f t="shared" si="36"/>
        <v>3.8480194081248515</v>
      </c>
      <c r="P117">
        <f t="shared" si="37"/>
        <v>179.52754383999999</v>
      </c>
      <c r="Q117">
        <f t="shared" si="38"/>
        <v>2.5474852676115385E-2</v>
      </c>
    </row>
    <row r="118" spans="1:17" x14ac:dyDescent="0.2">
      <c r="A118" t="s">
        <v>39</v>
      </c>
      <c r="B118">
        <v>1.2500000000000001E-2</v>
      </c>
      <c r="C118">
        <v>7.8941929260000002E-3</v>
      </c>
      <c r="D118">
        <v>125</v>
      </c>
      <c r="E118">
        <v>78.941929259999995</v>
      </c>
      <c r="F118">
        <v>4.6058070739999997E-3</v>
      </c>
      <c r="G118">
        <f t="shared" si="16"/>
        <v>4605.8070739999994</v>
      </c>
      <c r="H118">
        <f t="shared" si="17"/>
        <v>36.846456592000003</v>
      </c>
      <c r="J118">
        <f t="shared" si="33"/>
        <v>78.941929259999995</v>
      </c>
      <c r="K118">
        <f t="shared" si="34"/>
        <v>4605.8070739999994</v>
      </c>
      <c r="M118">
        <f t="shared" si="35"/>
        <v>1.8973077359020829</v>
      </c>
      <c r="N118">
        <f t="shared" si="36"/>
        <v>3.6633057424749338</v>
      </c>
      <c r="P118">
        <f t="shared" si="37"/>
        <v>78.941929259999995</v>
      </c>
      <c r="Q118">
        <f t="shared" si="38"/>
        <v>1.7139651746516035E-2</v>
      </c>
    </row>
    <row r="119" spans="1:17" x14ac:dyDescent="0.2">
      <c r="A119" t="s">
        <v>39</v>
      </c>
      <c r="B119">
        <v>6.2500000000000003E-3</v>
      </c>
      <c r="C119">
        <v>2.1779204139999999E-3</v>
      </c>
      <c r="D119">
        <v>62.5</v>
      </c>
      <c r="E119">
        <v>21.779204140000001</v>
      </c>
      <c r="F119">
        <v>4.0720795860000004E-3</v>
      </c>
      <c r="G119">
        <f t="shared" si="16"/>
        <v>4072.0795860000003</v>
      </c>
      <c r="H119">
        <f t="shared" si="17"/>
        <v>65.153273376000001</v>
      </c>
      <c r="J119">
        <f t="shared" si="33"/>
        <v>21.779204140000001</v>
      </c>
      <c r="K119">
        <f t="shared" si="34"/>
        <v>4072.0795860000003</v>
      </c>
      <c r="M119">
        <f t="shared" si="35"/>
        <v>1.3380420056345648</v>
      </c>
      <c r="N119">
        <f t="shared" si="36"/>
        <v>3.6098162573991521</v>
      </c>
      <c r="P119">
        <f t="shared" si="37"/>
        <v>21.779204140000001</v>
      </c>
      <c r="Q119">
        <f t="shared" si="38"/>
        <v>5.3484230059937729E-3</v>
      </c>
    </row>
    <row r="120" spans="1:17" x14ac:dyDescent="0.2">
      <c r="A120" t="s">
        <v>39</v>
      </c>
      <c r="B120">
        <v>3.1250000000000002E-3</v>
      </c>
      <c r="C120">
        <v>7.8093758400000005E-4</v>
      </c>
      <c r="D120">
        <v>31.25</v>
      </c>
      <c r="E120">
        <v>7.8093758400000004</v>
      </c>
      <c r="F120">
        <v>2.3440624160000001E-3</v>
      </c>
      <c r="G120">
        <f t="shared" si="16"/>
        <v>2344.0624160000002</v>
      </c>
      <c r="H120">
        <f t="shared" si="17"/>
        <v>75.009997311999996</v>
      </c>
      <c r="J120">
        <f t="shared" si="33"/>
        <v>7.8093758400000004</v>
      </c>
      <c r="K120">
        <f t="shared" si="34"/>
        <v>2344.0624160000002</v>
      </c>
      <c r="M120">
        <f t="shared" si="35"/>
        <v>0.89261632452056983</v>
      </c>
      <c r="N120">
        <f t="shared" si="36"/>
        <v>3.3699691715796227</v>
      </c>
      <c r="P120">
        <f t="shared" si="37"/>
        <v>7.8093758400000004</v>
      </c>
      <c r="Q120">
        <f t="shared" si="38"/>
        <v>3.3315562703002699E-3</v>
      </c>
    </row>
    <row r="121" spans="1:17" x14ac:dyDescent="0.2">
      <c r="A121" t="s">
        <v>39</v>
      </c>
      <c r="B121">
        <v>1.5625000000000001E-3</v>
      </c>
      <c r="C121">
        <v>2.2389632650000001E-4</v>
      </c>
      <c r="D121">
        <v>15.625</v>
      </c>
      <c r="E121">
        <v>2.2389632650000002</v>
      </c>
      <c r="F121">
        <v>1.3386036735E-3</v>
      </c>
      <c r="G121">
        <f t="shared" si="16"/>
        <v>1338.6036735</v>
      </c>
      <c r="H121">
        <f t="shared" si="17"/>
        <v>85.670635103999999</v>
      </c>
      <c r="J121">
        <f t="shared" si="33"/>
        <v>2.2389632650000002</v>
      </c>
      <c r="K121">
        <f t="shared" si="34"/>
        <v>1338.6036735</v>
      </c>
      <c r="M121">
        <f t="shared" si="35"/>
        <v>0.35004696810396546</v>
      </c>
      <c r="N121">
        <f t="shared" si="36"/>
        <v>3.1266520124937105</v>
      </c>
      <c r="P121">
        <f t="shared" si="37"/>
        <v>2.2389632650000002</v>
      </c>
      <c r="Q121">
        <f t="shared" si="38"/>
        <v>1.6726110269411271E-3</v>
      </c>
    </row>
    <row r="122" spans="1:17" x14ac:dyDescent="0.2">
      <c r="A122" t="s">
        <v>39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f t="shared" si="16"/>
        <v>0</v>
      </c>
      <c r="H122" t="e">
        <f t="shared" si="17"/>
        <v>#DIV/0!</v>
      </c>
      <c r="J122">
        <f t="shared" si="33"/>
        <v>0</v>
      </c>
      <c r="K122">
        <f t="shared" si="34"/>
        <v>0</v>
      </c>
    </row>
    <row r="123" spans="1:17" x14ac:dyDescent="0.2">
      <c r="A123" t="s">
        <v>39</v>
      </c>
      <c r="B123">
        <v>0.1</v>
      </c>
      <c r="C123">
        <v>5.8387240350000001E-2</v>
      </c>
      <c r="D123">
        <v>1000</v>
      </c>
      <c r="E123">
        <v>583.87240350000002</v>
      </c>
      <c r="F123">
        <v>4.1612759649999997E-2</v>
      </c>
      <c r="G123">
        <f t="shared" si="16"/>
        <v>41612.75965</v>
      </c>
      <c r="H123">
        <f t="shared" si="17"/>
        <v>41.612759650000001</v>
      </c>
      <c r="J123">
        <f t="shared" si="33"/>
        <v>583.87240350000002</v>
      </c>
      <c r="K123">
        <f t="shared" si="34"/>
        <v>41612.75965</v>
      </c>
      <c r="M123">
        <f>LOG(J123)</f>
        <v>2.7663179489781262</v>
      </c>
      <c r="N123">
        <f>LOG(K123)</f>
        <v>4.6192265180285972</v>
      </c>
      <c r="P123">
        <f>J123</f>
        <v>583.87240350000002</v>
      </c>
      <c r="Q123">
        <f>J123/K123</f>
        <v>1.4031090665720844E-2</v>
      </c>
    </row>
    <row r="124" spans="1:17" x14ac:dyDescent="0.2">
      <c r="A124" t="s">
        <v>39</v>
      </c>
      <c r="B124">
        <v>0.05</v>
      </c>
      <c r="D124">
        <v>500</v>
      </c>
      <c r="G124">
        <f t="shared" si="16"/>
        <v>0</v>
      </c>
      <c r="H124">
        <f t="shared" si="17"/>
        <v>100</v>
      </c>
    </row>
    <row r="125" spans="1:17" x14ac:dyDescent="0.2">
      <c r="A125" t="s">
        <v>39</v>
      </c>
      <c r="B125">
        <v>2.5000000000000001E-2</v>
      </c>
      <c r="C125">
        <v>2.2471121806499999E-2</v>
      </c>
      <c r="D125">
        <v>250</v>
      </c>
      <c r="E125">
        <v>224.711218065</v>
      </c>
      <c r="F125">
        <v>2.5288781934999999E-3</v>
      </c>
      <c r="G125">
        <f t="shared" si="16"/>
        <v>2528.8781934999997</v>
      </c>
      <c r="H125">
        <f t="shared" si="17"/>
        <v>10.115512774000003</v>
      </c>
      <c r="J125">
        <f t="shared" ref="J125:J130" si="39">E125</f>
        <v>224.711218065</v>
      </c>
      <c r="K125">
        <f t="shared" ref="K125:K130" si="40">G125</f>
        <v>2528.8781934999997</v>
      </c>
      <c r="M125">
        <f t="shared" ref="M125:N129" si="41">LOG(J125)</f>
        <v>2.3516247538704693</v>
      </c>
      <c r="N125">
        <f t="shared" si="41"/>
        <v>3.402927911525194</v>
      </c>
      <c r="P125">
        <f>J125</f>
        <v>224.711218065</v>
      </c>
      <c r="Q125">
        <f>J125/K125</f>
        <v>8.8858063090020478E-2</v>
      </c>
    </row>
    <row r="126" spans="1:17" x14ac:dyDescent="0.2">
      <c r="A126" t="s">
        <v>39</v>
      </c>
      <c r="B126">
        <v>1.2500000000000001E-2</v>
      </c>
      <c r="C126">
        <v>8.8573209759999997E-3</v>
      </c>
      <c r="D126">
        <v>125</v>
      </c>
      <c r="E126">
        <v>88.573209759999997</v>
      </c>
      <c r="F126">
        <v>3.6426790240000001E-3</v>
      </c>
      <c r="G126">
        <f t="shared" si="16"/>
        <v>3642.679024</v>
      </c>
      <c r="H126">
        <f t="shared" si="17"/>
        <v>29.141432192</v>
      </c>
      <c r="J126">
        <f t="shared" si="39"/>
        <v>88.573209759999997</v>
      </c>
      <c r="K126">
        <f t="shared" si="40"/>
        <v>3642.679024</v>
      </c>
      <c r="M126">
        <f t="shared" si="41"/>
        <v>1.9473023831422676</v>
      </c>
      <c r="N126">
        <f t="shared" si="41"/>
        <v>3.5614209049100465</v>
      </c>
      <c r="P126">
        <f>J126</f>
        <v>88.573209759999997</v>
      </c>
      <c r="Q126">
        <f>J126/K126</f>
        <v>2.4315403354627271E-2</v>
      </c>
    </row>
    <row r="127" spans="1:17" x14ac:dyDescent="0.2">
      <c r="A127" t="s">
        <v>39</v>
      </c>
      <c r="B127">
        <v>6.2500000000000003E-3</v>
      </c>
      <c r="C127">
        <v>2.3500031624999998E-3</v>
      </c>
      <c r="D127">
        <v>62.5</v>
      </c>
      <c r="E127">
        <v>23.500031624999998</v>
      </c>
      <c r="F127">
        <v>3.8999968375000001E-3</v>
      </c>
      <c r="G127">
        <f t="shared" si="16"/>
        <v>3899.9968375000003</v>
      </c>
      <c r="H127">
        <f t="shared" si="17"/>
        <v>62.399949399999997</v>
      </c>
      <c r="J127">
        <f t="shared" si="39"/>
        <v>23.500031624999998</v>
      </c>
      <c r="K127">
        <f t="shared" si="40"/>
        <v>3899.9968375000003</v>
      </c>
      <c r="M127">
        <f t="shared" si="41"/>
        <v>1.3710684467208318</v>
      </c>
      <c r="N127">
        <f t="shared" si="41"/>
        <v>3.5910642548580745</v>
      </c>
      <c r="P127">
        <f>J127</f>
        <v>23.500031624999998</v>
      </c>
      <c r="Q127">
        <f>J127/K127</f>
        <v>6.0256540208027788E-3</v>
      </c>
    </row>
    <row r="128" spans="1:17" x14ac:dyDescent="0.2">
      <c r="A128" t="s">
        <v>39</v>
      </c>
      <c r="B128">
        <v>3.1250000000000002E-3</v>
      </c>
      <c r="C128">
        <v>6.8196396250000001E-4</v>
      </c>
      <c r="D128">
        <v>31.25</v>
      </c>
      <c r="E128">
        <v>6.8196396249999998</v>
      </c>
      <c r="F128">
        <v>2.4430360375000001E-3</v>
      </c>
      <c r="G128">
        <f t="shared" si="16"/>
        <v>2443.0360375</v>
      </c>
      <c r="H128">
        <f t="shared" si="17"/>
        <v>78.177153199999992</v>
      </c>
      <c r="J128">
        <f t="shared" si="39"/>
        <v>6.8196396249999998</v>
      </c>
      <c r="K128">
        <f t="shared" si="40"/>
        <v>2443.0360375</v>
      </c>
      <c r="M128">
        <f t="shared" si="41"/>
        <v>0.83376142553491039</v>
      </c>
      <c r="N128">
        <f t="shared" si="41"/>
        <v>3.3879298733475491</v>
      </c>
      <c r="P128">
        <f>J128</f>
        <v>6.8196396249999998</v>
      </c>
      <c r="Q128">
        <f>J128/K128</f>
        <v>2.7914609200683964E-3</v>
      </c>
    </row>
    <row r="129" spans="1:17" x14ac:dyDescent="0.2">
      <c r="A129" t="s">
        <v>39</v>
      </c>
      <c r="B129">
        <v>1.5625000000000001E-3</v>
      </c>
      <c r="C129">
        <v>2.1953481600000001E-4</v>
      </c>
      <c r="D129">
        <v>15.625</v>
      </c>
      <c r="E129">
        <v>2.19534816</v>
      </c>
      <c r="F129">
        <v>1.3429651839999999E-3</v>
      </c>
      <c r="G129">
        <f t="shared" si="16"/>
        <v>1342.9651839999999</v>
      </c>
      <c r="H129">
        <f t="shared" si="17"/>
        <v>85.949771775999992</v>
      </c>
      <c r="J129">
        <f t="shared" si="39"/>
        <v>2.19534816</v>
      </c>
      <c r="K129">
        <f t="shared" si="40"/>
        <v>1342.9651839999999</v>
      </c>
      <c r="M129">
        <f t="shared" si="41"/>
        <v>0.34150340474965551</v>
      </c>
      <c r="N129">
        <f t="shared" si="41"/>
        <v>3.128064753850639</v>
      </c>
      <c r="P129">
        <f>J129</f>
        <v>2.19534816</v>
      </c>
      <c r="Q129">
        <f>J129/K129</f>
        <v>1.6347022142906126E-3</v>
      </c>
    </row>
    <row r="130" spans="1:17" x14ac:dyDescent="0.2">
      <c r="A130" t="s">
        <v>39</v>
      </c>
      <c r="B130">
        <v>0</v>
      </c>
      <c r="C130">
        <v>0</v>
      </c>
      <c r="D130">
        <v>0</v>
      </c>
      <c r="E130">
        <v>0</v>
      </c>
      <c r="F130">
        <v>0</v>
      </c>
      <c r="G130">
        <f t="shared" si="16"/>
        <v>0</v>
      </c>
      <c r="H130" t="e">
        <f t="shared" si="17"/>
        <v>#DIV/0!</v>
      </c>
      <c r="J130">
        <f t="shared" si="39"/>
        <v>0</v>
      </c>
      <c r="K130">
        <f t="shared" si="40"/>
        <v>0</v>
      </c>
    </row>
    <row r="131" spans="1:17" x14ac:dyDescent="0.2">
      <c r="A131" t="s">
        <v>43</v>
      </c>
      <c r="B131">
        <v>0.1</v>
      </c>
      <c r="D131">
        <v>1000</v>
      </c>
      <c r="G131">
        <f t="shared" ref="G131:G194" si="42">1000*F131*1000</f>
        <v>0</v>
      </c>
      <c r="H131">
        <f t="shared" ref="H131:H194" si="43">((D131-E131)/D131)*100</f>
        <v>100</v>
      </c>
    </row>
    <row r="132" spans="1:17" x14ac:dyDescent="0.2">
      <c r="A132" t="s">
        <v>43</v>
      </c>
      <c r="B132">
        <v>0.05</v>
      </c>
      <c r="D132">
        <v>500</v>
      </c>
      <c r="G132">
        <f t="shared" si="42"/>
        <v>0</v>
      </c>
      <c r="H132">
        <f t="shared" si="43"/>
        <v>100</v>
      </c>
    </row>
    <row r="133" spans="1:17" x14ac:dyDescent="0.2">
      <c r="A133" t="s">
        <v>43</v>
      </c>
      <c r="B133">
        <v>2.5000000000000001E-2</v>
      </c>
      <c r="D133">
        <v>250</v>
      </c>
      <c r="G133">
        <f t="shared" si="42"/>
        <v>0</v>
      </c>
      <c r="H133">
        <f t="shared" si="43"/>
        <v>100</v>
      </c>
    </row>
    <row r="134" spans="1:17" x14ac:dyDescent="0.2">
      <c r="A134" t="s">
        <v>43</v>
      </c>
      <c r="B134">
        <v>1.2500000000000001E-2</v>
      </c>
      <c r="C134">
        <v>1.17923221296E-2</v>
      </c>
      <c r="D134">
        <v>125</v>
      </c>
      <c r="E134">
        <v>117.92322129599999</v>
      </c>
      <c r="F134">
        <v>7.0767787040000097E-4</v>
      </c>
      <c r="G134">
        <f t="shared" si="42"/>
        <v>707.67787040000098</v>
      </c>
      <c r="H134">
        <f t="shared" si="43"/>
        <v>5.6614229632000042</v>
      </c>
      <c r="J134">
        <f t="shared" ref="J134:J146" si="44">E134</f>
        <v>117.92322129599999</v>
      </c>
      <c r="K134">
        <f t="shared" ref="K134:K146" si="45">G134</f>
        <v>707.67787040000098</v>
      </c>
      <c r="M134">
        <f t="shared" ref="M134:M145" si="46">LOG(J134)</f>
        <v>2.0715993342528423</v>
      </c>
      <c r="N134">
        <f t="shared" ref="N134:N145" si="47">LOG(K134)</f>
        <v>2.8498356151143258</v>
      </c>
      <c r="P134">
        <f>J134</f>
        <v>117.92322129599999</v>
      </c>
      <c r="Q134">
        <f>J134/K134</f>
        <v>0.16663403820914482</v>
      </c>
    </row>
    <row r="135" spans="1:17" x14ac:dyDescent="0.2">
      <c r="A135" t="s">
        <v>43</v>
      </c>
      <c r="B135">
        <v>6.2500000000000003E-3</v>
      </c>
      <c r="C135">
        <v>5.1566671849E-3</v>
      </c>
      <c r="D135">
        <v>62.5</v>
      </c>
      <c r="E135">
        <v>51.566671849000002</v>
      </c>
      <c r="F135">
        <v>1.0933328150999999E-3</v>
      </c>
      <c r="G135">
        <f t="shared" si="42"/>
        <v>1093.3328150999998</v>
      </c>
      <c r="H135">
        <f t="shared" si="43"/>
        <v>17.493325041599999</v>
      </c>
      <c r="J135">
        <f t="shared" si="44"/>
        <v>51.566671849000002</v>
      </c>
      <c r="K135">
        <f t="shared" si="45"/>
        <v>1093.3328150999998</v>
      </c>
      <c r="M135">
        <f t="shared" si="46"/>
        <v>1.7123691026253158</v>
      </c>
      <c r="N135">
        <f t="shared" si="47"/>
        <v>3.0387523831390313</v>
      </c>
      <c r="P135">
        <f>J135</f>
        <v>51.566671849000002</v>
      </c>
      <c r="Q135">
        <f>J135/K135</f>
        <v>4.7164661242042334E-2</v>
      </c>
    </row>
    <row r="136" spans="1:17" x14ac:dyDescent="0.2">
      <c r="A136" t="s">
        <v>43</v>
      </c>
      <c r="B136">
        <v>3.1250000000000002E-3</v>
      </c>
      <c r="C136">
        <v>2.5291390000000001E-3</v>
      </c>
      <c r="D136">
        <v>31.25</v>
      </c>
      <c r="E136">
        <v>25.29139</v>
      </c>
      <c r="F136">
        <v>5.9586100000000005E-4</v>
      </c>
      <c r="G136">
        <f t="shared" si="42"/>
        <v>595.8610000000001</v>
      </c>
      <c r="H136">
        <f t="shared" si="43"/>
        <v>19.067552000000003</v>
      </c>
      <c r="J136">
        <f t="shared" si="44"/>
        <v>25.29139</v>
      </c>
      <c r="K136">
        <f t="shared" si="45"/>
        <v>595.8610000000001</v>
      </c>
      <c r="M136">
        <f t="shared" si="46"/>
        <v>1.4029726985710116</v>
      </c>
      <c r="N136">
        <f t="shared" si="47"/>
        <v>2.7751449611269616</v>
      </c>
      <c r="P136">
        <f>J136</f>
        <v>25.29139</v>
      </c>
      <c r="Q136">
        <f>J136/K136</f>
        <v>4.2445117233717251E-2</v>
      </c>
    </row>
    <row r="137" spans="1:17" x14ac:dyDescent="0.2">
      <c r="A137" t="s">
        <v>43</v>
      </c>
      <c r="B137">
        <v>1.5625000000000001E-3</v>
      </c>
      <c r="C137">
        <v>8.8980280959999997E-4</v>
      </c>
      <c r="D137">
        <v>15.625</v>
      </c>
      <c r="E137">
        <v>8.8980280960000009</v>
      </c>
      <c r="F137">
        <v>6.7269719040000001E-4</v>
      </c>
      <c r="G137">
        <f t="shared" si="42"/>
        <v>672.69719039999995</v>
      </c>
      <c r="H137">
        <f t="shared" si="43"/>
        <v>43.052620185599991</v>
      </c>
      <c r="J137">
        <f t="shared" si="44"/>
        <v>8.8980280960000009</v>
      </c>
      <c r="K137">
        <f t="shared" si="45"/>
        <v>672.69719039999995</v>
      </c>
      <c r="M137">
        <f t="shared" si="46"/>
        <v>0.9492937727222639</v>
      </c>
      <c r="N137">
        <f t="shared" si="47"/>
        <v>2.8278196138039191</v>
      </c>
      <c r="P137">
        <f>J137</f>
        <v>8.8980280960000009</v>
      </c>
      <c r="Q137">
        <f>J137/K137</f>
        <v>1.322739000992266E-2</v>
      </c>
    </row>
    <row r="138" spans="1:17" x14ac:dyDescent="0.2">
      <c r="A138" t="s">
        <v>43</v>
      </c>
      <c r="B138">
        <v>0</v>
      </c>
      <c r="C138">
        <v>0</v>
      </c>
      <c r="D138">
        <v>0</v>
      </c>
      <c r="E138">
        <v>0</v>
      </c>
      <c r="F138">
        <v>0</v>
      </c>
      <c r="G138">
        <f t="shared" si="42"/>
        <v>0</v>
      </c>
      <c r="H138" t="e">
        <f t="shared" si="43"/>
        <v>#DIV/0!</v>
      </c>
      <c r="J138">
        <f t="shared" si="44"/>
        <v>0</v>
      </c>
      <c r="K138">
        <f t="shared" si="45"/>
        <v>0</v>
      </c>
      <c r="M138" t="e">
        <f t="shared" si="46"/>
        <v>#NUM!</v>
      </c>
      <c r="N138" t="e">
        <f t="shared" si="47"/>
        <v>#NUM!</v>
      </c>
    </row>
    <row r="139" spans="1:17" x14ac:dyDescent="0.2">
      <c r="A139" t="s">
        <v>43</v>
      </c>
      <c r="B139">
        <v>0.1</v>
      </c>
      <c r="C139">
        <v>6.4701253410000006E-2</v>
      </c>
      <c r="D139">
        <v>1000</v>
      </c>
      <c r="E139">
        <v>647.01253410000004</v>
      </c>
      <c r="F139">
        <v>3.5298746589999999E-2</v>
      </c>
      <c r="G139">
        <f t="shared" si="42"/>
        <v>35298.746590000002</v>
      </c>
      <c r="H139">
        <f t="shared" si="43"/>
        <v>35.298746589999993</v>
      </c>
      <c r="J139">
        <f t="shared" si="44"/>
        <v>647.01253410000004</v>
      </c>
      <c r="K139">
        <f t="shared" si="45"/>
        <v>35298.746590000002</v>
      </c>
      <c r="M139">
        <f t="shared" si="46"/>
        <v>2.8109126940191471</v>
      </c>
      <c r="N139">
        <f t="shared" si="47"/>
        <v>4.5477592844611658</v>
      </c>
      <c r="P139">
        <f t="shared" ref="P139:P145" si="48">J139</f>
        <v>647.01253410000004</v>
      </c>
      <c r="Q139">
        <f t="shared" ref="Q139:Q145" si="49">J139/K139</f>
        <v>1.832961780810926E-2</v>
      </c>
    </row>
    <row r="140" spans="1:17" x14ac:dyDescent="0.2">
      <c r="A140" t="s">
        <v>43</v>
      </c>
      <c r="B140">
        <v>0.05</v>
      </c>
      <c r="C140">
        <v>3.6623309688899999E-2</v>
      </c>
      <c r="D140">
        <v>500</v>
      </c>
      <c r="E140">
        <v>366.23309688900002</v>
      </c>
      <c r="F140">
        <v>1.33766903111E-2</v>
      </c>
      <c r="G140">
        <f t="shared" si="42"/>
        <v>13376.690311100001</v>
      </c>
      <c r="H140">
        <f t="shared" si="43"/>
        <v>26.753380622199995</v>
      </c>
      <c r="J140">
        <f t="shared" si="44"/>
        <v>366.23309688900002</v>
      </c>
      <c r="K140">
        <f t="shared" si="45"/>
        <v>13376.690311100001</v>
      </c>
      <c r="M140">
        <f t="shared" si="46"/>
        <v>2.5637575894106623</v>
      </c>
      <c r="N140">
        <f t="shared" si="47"/>
        <v>4.1263486726671426</v>
      </c>
      <c r="P140">
        <f t="shared" si="48"/>
        <v>366.23309688900002</v>
      </c>
      <c r="Q140">
        <f t="shared" si="49"/>
        <v>2.7378453740915208E-2</v>
      </c>
    </row>
    <row r="141" spans="1:17" x14ac:dyDescent="0.2">
      <c r="A141" t="s">
        <v>43</v>
      </c>
      <c r="B141">
        <v>2.5000000000000001E-2</v>
      </c>
      <c r="C141">
        <v>1.43763671856E-2</v>
      </c>
      <c r="D141">
        <v>250</v>
      </c>
      <c r="E141">
        <v>143.763671856</v>
      </c>
      <c r="F141">
        <v>1.06236328144E-2</v>
      </c>
      <c r="G141">
        <f t="shared" si="42"/>
        <v>10623.6328144</v>
      </c>
      <c r="H141">
        <f t="shared" si="43"/>
        <v>42.494531257600002</v>
      </c>
      <c r="J141">
        <f t="shared" si="44"/>
        <v>143.763671856</v>
      </c>
      <c r="K141">
        <f t="shared" si="45"/>
        <v>10623.6328144</v>
      </c>
      <c r="M141">
        <f t="shared" si="46"/>
        <v>2.1576491565218574</v>
      </c>
      <c r="N141">
        <f t="shared" si="47"/>
        <v>4.0262730517231411</v>
      </c>
      <c r="P141">
        <f t="shared" si="48"/>
        <v>143.763671856</v>
      </c>
      <c r="Q141">
        <f t="shared" si="49"/>
        <v>1.3532439831799614E-2</v>
      </c>
    </row>
    <row r="142" spans="1:17" x14ac:dyDescent="0.2">
      <c r="A142" t="s">
        <v>43</v>
      </c>
      <c r="B142">
        <v>1.2500000000000001E-2</v>
      </c>
      <c r="C142">
        <v>8.2007106484000003E-3</v>
      </c>
      <c r="D142">
        <v>125</v>
      </c>
      <c r="E142">
        <v>82.007106484000005</v>
      </c>
      <c r="F142">
        <v>4.2992893516000004E-3</v>
      </c>
      <c r="G142">
        <f t="shared" si="42"/>
        <v>4299.2893516000004</v>
      </c>
      <c r="H142">
        <f t="shared" si="43"/>
        <v>34.394314812799998</v>
      </c>
      <c r="J142">
        <f t="shared" si="44"/>
        <v>82.007106484000005</v>
      </c>
      <c r="K142">
        <f t="shared" si="45"/>
        <v>4299.2893516000004</v>
      </c>
      <c r="M142">
        <f t="shared" si="46"/>
        <v>1.9138514886405233</v>
      </c>
      <c r="N142">
        <f t="shared" si="47"/>
        <v>3.6333966750715057</v>
      </c>
      <c r="P142">
        <f t="shared" si="48"/>
        <v>82.007106484000005</v>
      </c>
      <c r="Q142">
        <f t="shared" si="49"/>
        <v>1.9074572511264144E-2</v>
      </c>
    </row>
    <row r="143" spans="1:17" x14ac:dyDescent="0.2">
      <c r="A143" t="s">
        <v>43</v>
      </c>
      <c r="B143">
        <v>6.2500000000000003E-3</v>
      </c>
      <c r="C143">
        <v>3.0790519744000001E-3</v>
      </c>
      <c r="D143">
        <v>62.5</v>
      </c>
      <c r="E143">
        <v>30.790519744000001</v>
      </c>
      <c r="F143">
        <v>3.1709480255999998E-3</v>
      </c>
      <c r="G143">
        <f t="shared" si="42"/>
        <v>3170.9480256000002</v>
      </c>
      <c r="H143">
        <f t="shared" si="43"/>
        <v>50.735168409599993</v>
      </c>
      <c r="J143">
        <f t="shared" si="44"/>
        <v>30.790519744000001</v>
      </c>
      <c r="K143">
        <f t="shared" si="45"/>
        <v>3170.9480256000002</v>
      </c>
      <c r="M143">
        <f t="shared" si="46"/>
        <v>1.4884170198563029</v>
      </c>
      <c r="N143">
        <f t="shared" si="47"/>
        <v>3.5011891236479946</v>
      </c>
      <c r="P143">
        <f t="shared" si="48"/>
        <v>30.790519744000001</v>
      </c>
      <c r="Q143">
        <f t="shared" si="49"/>
        <v>9.710193763952938E-3</v>
      </c>
    </row>
    <row r="144" spans="1:17" x14ac:dyDescent="0.2">
      <c r="A144" t="s">
        <v>43</v>
      </c>
      <c r="B144">
        <v>3.1250000000000002E-3</v>
      </c>
      <c r="C144">
        <v>1.4496700449000001E-3</v>
      </c>
      <c r="D144">
        <v>31.25</v>
      </c>
      <c r="E144">
        <v>14.496700449</v>
      </c>
      <c r="F144">
        <v>1.6753299551000001E-3</v>
      </c>
      <c r="G144">
        <f t="shared" si="42"/>
        <v>1675.3299551</v>
      </c>
      <c r="H144">
        <f t="shared" si="43"/>
        <v>53.610558563199994</v>
      </c>
      <c r="J144">
        <f t="shared" si="44"/>
        <v>14.496700449</v>
      </c>
      <c r="K144">
        <f t="shared" si="45"/>
        <v>1675.3299551</v>
      </c>
      <c r="M144">
        <f t="shared" si="46"/>
        <v>1.1612691650034241</v>
      </c>
      <c r="N144">
        <f t="shared" si="47"/>
        <v>3.2241003538009769</v>
      </c>
      <c r="P144">
        <f t="shared" si="48"/>
        <v>14.496700449</v>
      </c>
      <c r="Q144">
        <f t="shared" si="49"/>
        <v>8.6530419902476445E-3</v>
      </c>
    </row>
    <row r="145" spans="1:17" x14ac:dyDescent="0.2">
      <c r="A145" t="s">
        <v>43</v>
      </c>
      <c r="B145">
        <v>1.5625000000000001E-3</v>
      </c>
      <c r="C145">
        <v>3.920069209E-4</v>
      </c>
      <c r="D145">
        <v>15.625</v>
      </c>
      <c r="E145">
        <v>3.9200692090000002</v>
      </c>
      <c r="F145">
        <v>1.1704930791000001E-3</v>
      </c>
      <c r="G145">
        <f t="shared" si="42"/>
        <v>1170.4930791000002</v>
      </c>
      <c r="H145">
        <f t="shared" si="43"/>
        <v>74.911557062399993</v>
      </c>
      <c r="J145">
        <f t="shared" si="44"/>
        <v>3.9200692090000002</v>
      </c>
      <c r="K145">
        <f t="shared" si="45"/>
        <v>1170.4930791000002</v>
      </c>
      <c r="M145">
        <f t="shared" si="46"/>
        <v>0.59329373457695389</v>
      </c>
      <c r="N145">
        <f t="shared" si="47"/>
        <v>3.0683688501406605</v>
      </c>
      <c r="P145">
        <f t="shared" si="48"/>
        <v>3.9200692090000002</v>
      </c>
      <c r="Q145">
        <f t="shared" si="49"/>
        <v>3.3490750855307639E-3</v>
      </c>
    </row>
    <row r="146" spans="1:17" x14ac:dyDescent="0.2">
      <c r="A146" t="s">
        <v>43</v>
      </c>
      <c r="B146">
        <v>0</v>
      </c>
      <c r="C146">
        <v>0</v>
      </c>
      <c r="D146">
        <v>0</v>
      </c>
      <c r="E146">
        <v>0</v>
      </c>
      <c r="F146">
        <v>0</v>
      </c>
      <c r="G146">
        <f t="shared" si="42"/>
        <v>0</v>
      </c>
      <c r="H146" t="e">
        <f t="shared" si="43"/>
        <v>#DIV/0!</v>
      </c>
      <c r="J146">
        <f t="shared" si="44"/>
        <v>0</v>
      </c>
      <c r="K146">
        <f t="shared" si="45"/>
        <v>0</v>
      </c>
    </row>
    <row r="147" spans="1:17" x14ac:dyDescent="0.2">
      <c r="A147" t="s">
        <v>47</v>
      </c>
      <c r="B147">
        <v>0.1</v>
      </c>
      <c r="C147">
        <f t="shared" ref="C147:C162" si="50">E147/10000</f>
        <v>0</v>
      </c>
      <c r="D147">
        <v>1000</v>
      </c>
      <c r="G147">
        <f t="shared" si="42"/>
        <v>0</v>
      </c>
      <c r="H147">
        <f t="shared" si="43"/>
        <v>100</v>
      </c>
    </row>
    <row r="148" spans="1:17" x14ac:dyDescent="0.2">
      <c r="A148" t="s">
        <v>47</v>
      </c>
      <c r="B148">
        <v>0.05</v>
      </c>
      <c r="C148">
        <f t="shared" si="50"/>
        <v>0</v>
      </c>
      <c r="D148">
        <v>500</v>
      </c>
      <c r="G148">
        <f t="shared" si="42"/>
        <v>0</v>
      </c>
      <c r="H148">
        <f t="shared" si="43"/>
        <v>100</v>
      </c>
    </row>
    <row r="149" spans="1:17" x14ac:dyDescent="0.2">
      <c r="A149" t="s">
        <v>47</v>
      </c>
      <c r="B149">
        <v>2.5000000000000001E-2</v>
      </c>
      <c r="C149">
        <f t="shared" si="50"/>
        <v>0</v>
      </c>
      <c r="D149">
        <v>250</v>
      </c>
      <c r="G149">
        <f t="shared" si="42"/>
        <v>0</v>
      </c>
      <c r="H149">
        <f t="shared" si="43"/>
        <v>100</v>
      </c>
    </row>
    <row r="150" spans="1:17" x14ac:dyDescent="0.2">
      <c r="A150" t="s">
        <v>47</v>
      </c>
      <c r="B150">
        <v>1.2500000000000001E-2</v>
      </c>
      <c r="C150">
        <f t="shared" si="50"/>
        <v>0</v>
      </c>
      <c r="D150">
        <v>125</v>
      </c>
      <c r="G150">
        <f t="shared" si="42"/>
        <v>0</v>
      </c>
      <c r="H150">
        <f t="shared" si="43"/>
        <v>100</v>
      </c>
    </row>
    <row r="151" spans="1:17" x14ac:dyDescent="0.2">
      <c r="A151" t="s">
        <v>47</v>
      </c>
      <c r="B151">
        <v>6.2500000000000003E-3</v>
      </c>
      <c r="C151">
        <f t="shared" si="50"/>
        <v>0</v>
      </c>
      <c r="D151">
        <v>62.5</v>
      </c>
      <c r="G151">
        <f t="shared" si="42"/>
        <v>0</v>
      </c>
      <c r="H151">
        <f t="shared" si="43"/>
        <v>100</v>
      </c>
    </row>
    <row r="152" spans="1:17" x14ac:dyDescent="0.2">
      <c r="A152" t="s">
        <v>47</v>
      </c>
      <c r="B152">
        <v>3.1250000000000002E-3</v>
      </c>
      <c r="C152">
        <f t="shared" si="50"/>
        <v>2.9232699428999999E-3</v>
      </c>
      <c r="D152">
        <v>31.25</v>
      </c>
      <c r="E152">
        <v>29.232699429</v>
      </c>
      <c r="F152">
        <f>B152-C152</f>
        <v>2.017300571000003E-4</v>
      </c>
      <c r="G152">
        <f t="shared" si="42"/>
        <v>201.73005710000029</v>
      </c>
      <c r="H152">
        <f t="shared" si="43"/>
        <v>6.4553618272</v>
      </c>
      <c r="J152">
        <f>E152</f>
        <v>29.232699429</v>
      </c>
      <c r="K152">
        <f>G152</f>
        <v>201.73005710000029</v>
      </c>
      <c r="M152">
        <f>LOG(J152)</f>
        <v>1.465868921172983</v>
      </c>
      <c r="N152">
        <f>LOG(K152)</f>
        <v>2.3047706114509912</v>
      </c>
      <c r="P152">
        <f>J152</f>
        <v>29.232699429</v>
      </c>
      <c r="Q152">
        <f>J152/K152</f>
        <v>0.14490998440806943</v>
      </c>
    </row>
    <row r="153" spans="1:17" x14ac:dyDescent="0.2">
      <c r="A153" t="s">
        <v>47</v>
      </c>
      <c r="B153">
        <v>1.5625000000000001E-3</v>
      </c>
      <c r="C153">
        <f t="shared" si="50"/>
        <v>0</v>
      </c>
      <c r="D153">
        <v>15.625</v>
      </c>
      <c r="G153">
        <f t="shared" si="42"/>
        <v>0</v>
      </c>
      <c r="H153">
        <f t="shared" si="43"/>
        <v>100</v>
      </c>
    </row>
    <row r="154" spans="1:17" x14ac:dyDescent="0.2">
      <c r="A154" t="s">
        <v>47</v>
      </c>
      <c r="B154">
        <v>0</v>
      </c>
      <c r="C154">
        <f t="shared" si="50"/>
        <v>0</v>
      </c>
      <c r="D154">
        <v>0</v>
      </c>
      <c r="E154">
        <v>0</v>
      </c>
      <c r="G154">
        <f t="shared" si="42"/>
        <v>0</v>
      </c>
      <c r="H154" t="e">
        <f t="shared" si="43"/>
        <v>#DIV/0!</v>
      </c>
      <c r="J154">
        <f>E154</f>
        <v>0</v>
      </c>
      <c r="K154">
        <f>G154</f>
        <v>0</v>
      </c>
    </row>
    <row r="155" spans="1:17" x14ac:dyDescent="0.2">
      <c r="A155" t="s">
        <v>47</v>
      </c>
      <c r="B155">
        <v>0.1</v>
      </c>
      <c r="C155">
        <f t="shared" si="50"/>
        <v>9.6142907769600008E-2</v>
      </c>
      <c r="D155">
        <v>1000</v>
      </c>
      <c r="E155">
        <v>961.42907769600004</v>
      </c>
      <c r="F155">
        <f>B155-C155</f>
        <v>3.8570922303999972E-3</v>
      </c>
      <c r="G155">
        <f t="shared" si="42"/>
        <v>3857.0922303999969</v>
      </c>
      <c r="H155">
        <f t="shared" si="43"/>
        <v>3.8570922303999966</v>
      </c>
      <c r="J155">
        <f>E155</f>
        <v>961.42907769600004</v>
      </c>
      <c r="K155">
        <f>G155</f>
        <v>3857.0922303999969</v>
      </c>
      <c r="M155">
        <f>LOG(J155)</f>
        <v>2.9829172528997123</v>
      </c>
      <c r="N155">
        <f>LOG(K155)</f>
        <v>3.5862600237960085</v>
      </c>
      <c r="P155">
        <f>J155</f>
        <v>961.42907769600004</v>
      </c>
      <c r="Q155">
        <f>J155/K155</f>
        <v>0.24926266219884916</v>
      </c>
    </row>
    <row r="156" spans="1:17" x14ac:dyDescent="0.2">
      <c r="A156" t="s">
        <v>47</v>
      </c>
      <c r="B156">
        <v>0.05</v>
      </c>
      <c r="C156">
        <f t="shared" si="50"/>
        <v>0</v>
      </c>
      <c r="D156">
        <v>500</v>
      </c>
      <c r="G156">
        <f t="shared" si="42"/>
        <v>0</v>
      </c>
      <c r="H156">
        <f t="shared" si="43"/>
        <v>100</v>
      </c>
    </row>
    <row r="157" spans="1:17" x14ac:dyDescent="0.2">
      <c r="A157" t="s">
        <v>47</v>
      </c>
      <c r="B157">
        <v>2.5000000000000001E-2</v>
      </c>
      <c r="C157">
        <f t="shared" si="50"/>
        <v>2.4355405797525001E-2</v>
      </c>
      <c r="D157">
        <v>250</v>
      </c>
      <c r="E157">
        <v>243.55405797525</v>
      </c>
      <c r="F157">
        <f>B157-C157</f>
        <v>6.4459420247500038E-4</v>
      </c>
      <c r="G157">
        <f t="shared" si="42"/>
        <v>644.59420247500043</v>
      </c>
      <c r="H157">
        <f t="shared" si="43"/>
        <v>2.5783768098999982</v>
      </c>
      <c r="J157">
        <f t="shared" ref="J157:J163" si="51">E157</f>
        <v>243.55405797525</v>
      </c>
      <c r="K157">
        <f t="shared" ref="K157:K163" si="52">G157</f>
        <v>644.59420247500043</v>
      </c>
      <c r="M157">
        <f t="shared" ref="M157:N161" si="53">LOG(J157)</f>
        <v>2.3865953699643558</v>
      </c>
      <c r="N157">
        <f t="shared" si="53"/>
        <v>2.809286395119166</v>
      </c>
      <c r="P157">
        <f>J157</f>
        <v>243.55405797525</v>
      </c>
      <c r="Q157">
        <f>J157/K157</f>
        <v>0.37784090679080512</v>
      </c>
    </row>
    <row r="158" spans="1:17" x14ac:dyDescent="0.2">
      <c r="A158" t="s">
        <v>47</v>
      </c>
      <c r="B158">
        <v>1.2500000000000001E-2</v>
      </c>
      <c r="C158">
        <f t="shared" si="50"/>
        <v>9.4410402915249998E-3</v>
      </c>
      <c r="D158">
        <v>125</v>
      </c>
      <c r="E158">
        <v>94.410402915250003</v>
      </c>
      <c r="F158">
        <f>B158-C158</f>
        <v>3.0589597084750009E-3</v>
      </c>
      <c r="G158">
        <f t="shared" si="42"/>
        <v>3058.9597084750012</v>
      </c>
      <c r="H158">
        <f t="shared" si="43"/>
        <v>24.471677667799998</v>
      </c>
      <c r="J158">
        <f t="shared" si="51"/>
        <v>94.410402915250003</v>
      </c>
      <c r="K158">
        <f t="shared" si="52"/>
        <v>3058.9597084750012</v>
      </c>
      <c r="M158">
        <f t="shared" si="53"/>
        <v>1.9750198510752761</v>
      </c>
      <c r="N158">
        <f t="shared" si="53"/>
        <v>3.4855737566505121</v>
      </c>
      <c r="P158">
        <f>J158</f>
        <v>94.410402915250003</v>
      </c>
      <c r="Q158">
        <f>J158/K158</f>
        <v>3.0863565366252208E-2</v>
      </c>
    </row>
    <row r="159" spans="1:17" x14ac:dyDescent="0.2">
      <c r="A159" t="s">
        <v>47</v>
      </c>
      <c r="B159">
        <v>6.2500000000000003E-3</v>
      </c>
      <c r="C159">
        <f t="shared" si="50"/>
        <v>4.7318606099999994E-3</v>
      </c>
      <c r="D159">
        <v>62.5</v>
      </c>
      <c r="E159">
        <v>47.318606099999997</v>
      </c>
      <c r="F159">
        <f>B159-C159</f>
        <v>1.518139390000001E-3</v>
      </c>
      <c r="G159">
        <f t="shared" si="42"/>
        <v>1518.1393900000012</v>
      </c>
      <c r="H159">
        <f t="shared" si="43"/>
        <v>24.290230240000003</v>
      </c>
      <c r="J159">
        <f t="shared" si="51"/>
        <v>47.318606099999997</v>
      </c>
      <c r="K159">
        <f t="shared" si="52"/>
        <v>1518.1393900000012</v>
      </c>
      <c r="M159">
        <f t="shared" si="53"/>
        <v>1.6750319428030069</v>
      </c>
      <c r="N159">
        <f t="shared" si="53"/>
        <v>3.1813116487193014</v>
      </c>
      <c r="P159">
        <f>J159</f>
        <v>47.318606099999997</v>
      </c>
      <c r="Q159">
        <f>J159/K159</f>
        <v>3.1168815203457673E-2</v>
      </c>
    </row>
    <row r="160" spans="1:17" x14ac:dyDescent="0.2">
      <c r="A160" t="s">
        <v>47</v>
      </c>
      <c r="B160">
        <v>3.1250000000000002E-3</v>
      </c>
      <c r="C160">
        <f t="shared" si="50"/>
        <v>2.0728216517250002E-3</v>
      </c>
      <c r="D160">
        <v>31.25</v>
      </c>
      <c r="E160">
        <v>20.728216517250001</v>
      </c>
      <c r="F160">
        <f>B160-C160</f>
        <v>1.052178348275E-3</v>
      </c>
      <c r="G160">
        <f t="shared" si="42"/>
        <v>1052.178348275</v>
      </c>
      <c r="H160">
        <f t="shared" si="43"/>
        <v>33.6697071448</v>
      </c>
      <c r="J160">
        <f t="shared" si="51"/>
        <v>20.728216517250001</v>
      </c>
      <c r="K160">
        <f t="shared" si="52"/>
        <v>1052.178348275</v>
      </c>
      <c r="M160">
        <f t="shared" si="53"/>
        <v>1.3165619364383918</v>
      </c>
      <c r="N160">
        <f t="shared" si="53"/>
        <v>3.0220893606416759</v>
      </c>
      <c r="P160">
        <f>J160</f>
        <v>20.728216517250001</v>
      </c>
      <c r="Q160">
        <f>J160/K160</f>
        <v>1.9700288027436601E-2</v>
      </c>
    </row>
    <row r="161" spans="1:17" x14ac:dyDescent="0.2">
      <c r="A161" t="s">
        <v>47</v>
      </c>
      <c r="B161">
        <v>1.5625000000000001E-3</v>
      </c>
      <c r="C161">
        <f t="shared" si="50"/>
        <v>1.5409450549000001E-3</v>
      </c>
      <c r="D161">
        <v>15.625</v>
      </c>
      <c r="E161">
        <v>15.409450549000001</v>
      </c>
      <c r="F161">
        <f>B161-C161</f>
        <v>2.1554945100000014E-5</v>
      </c>
      <c r="G161">
        <f t="shared" si="42"/>
        <v>21.554945100000015</v>
      </c>
      <c r="H161">
        <f t="shared" si="43"/>
        <v>1.3795164863999958</v>
      </c>
      <c r="J161">
        <f t="shared" si="51"/>
        <v>15.409450549000001</v>
      </c>
      <c r="K161">
        <f t="shared" si="52"/>
        <v>21.554945100000015</v>
      </c>
      <c r="M161">
        <f t="shared" si="53"/>
        <v>1.1877871534626376</v>
      </c>
      <c r="N161">
        <f t="shared" si="53"/>
        <v>1.3335469210522399</v>
      </c>
      <c r="P161">
        <f>J161</f>
        <v>15.409450549000001</v>
      </c>
      <c r="Q161">
        <f>J161/K161</f>
        <v>0.71489166302724616</v>
      </c>
    </row>
    <row r="162" spans="1:17" x14ac:dyDescent="0.2">
      <c r="A162" t="s">
        <v>47</v>
      </c>
      <c r="B162">
        <v>0</v>
      </c>
      <c r="C162">
        <f t="shared" si="50"/>
        <v>0</v>
      </c>
      <c r="D162">
        <v>0</v>
      </c>
      <c r="G162">
        <f t="shared" si="42"/>
        <v>0</v>
      </c>
      <c r="H162" t="e">
        <f t="shared" si="43"/>
        <v>#DIV/0!</v>
      </c>
      <c r="J162">
        <f t="shared" si="51"/>
        <v>0</v>
      </c>
      <c r="K162">
        <f t="shared" si="52"/>
        <v>0</v>
      </c>
    </row>
    <row r="163" spans="1:17" x14ac:dyDescent="0.2">
      <c r="A163" t="s">
        <v>51</v>
      </c>
      <c r="B163">
        <v>0.1</v>
      </c>
      <c r="C163">
        <v>9.3553703926000001E-2</v>
      </c>
      <c r="D163">
        <v>1000</v>
      </c>
      <c r="E163">
        <v>935.53703926000003</v>
      </c>
      <c r="F163">
        <v>6.4462960740000203E-3</v>
      </c>
      <c r="G163">
        <f t="shared" si="42"/>
        <v>6446.2960740000208</v>
      </c>
      <c r="H163">
        <f t="shared" si="43"/>
        <v>6.4462960739999975</v>
      </c>
      <c r="J163">
        <f t="shared" si="51"/>
        <v>935.53703926000003</v>
      </c>
      <c r="K163">
        <f t="shared" si="52"/>
        <v>6446.2960740000208</v>
      </c>
      <c r="M163">
        <f>LOG(J163)</f>
        <v>2.9710609865210045</v>
      </c>
      <c r="N163">
        <f>LOG(K163)</f>
        <v>3.809310248484961</v>
      </c>
      <c r="P163">
        <f>J163</f>
        <v>935.53703926000003</v>
      </c>
      <c r="Q163">
        <f>J163/K163</f>
        <v>0.14512784217797892</v>
      </c>
    </row>
    <row r="164" spans="1:17" x14ac:dyDescent="0.2">
      <c r="A164" t="s">
        <v>51</v>
      </c>
      <c r="B164">
        <v>0.05</v>
      </c>
      <c r="D164">
        <v>500</v>
      </c>
      <c r="G164">
        <f t="shared" si="42"/>
        <v>0</v>
      </c>
      <c r="H164">
        <f t="shared" si="43"/>
        <v>100</v>
      </c>
    </row>
    <row r="165" spans="1:17" x14ac:dyDescent="0.2">
      <c r="A165" t="s">
        <v>51</v>
      </c>
      <c r="B165">
        <v>2.5000000000000001E-2</v>
      </c>
      <c r="C165">
        <v>2.2023559086E-2</v>
      </c>
      <c r="D165">
        <v>250</v>
      </c>
      <c r="E165">
        <v>220.23559086</v>
      </c>
      <c r="F165">
        <v>2.9764409140000002E-3</v>
      </c>
      <c r="G165">
        <f t="shared" si="42"/>
        <v>2976.4409140000002</v>
      </c>
      <c r="H165">
        <f t="shared" si="43"/>
        <v>11.905763655999998</v>
      </c>
      <c r="J165">
        <f t="shared" ref="J165:J171" si="54">E165</f>
        <v>220.23559086</v>
      </c>
      <c r="K165">
        <f t="shared" ref="K165:K171" si="55">G165</f>
        <v>2976.4409140000002</v>
      </c>
      <c r="M165">
        <f t="shared" ref="M165:N169" si="56">LOG(J165)</f>
        <v>2.3428875038504948</v>
      </c>
      <c r="N165">
        <f t="shared" si="56"/>
        <v>3.4736972656956153</v>
      </c>
      <c r="P165">
        <f>J165</f>
        <v>220.23559086</v>
      </c>
      <c r="Q165">
        <f>J165/K165</f>
        <v>7.3992932237995704E-2</v>
      </c>
    </row>
    <row r="166" spans="1:17" x14ac:dyDescent="0.2">
      <c r="A166" t="s">
        <v>51</v>
      </c>
      <c r="B166">
        <v>1.2500000000000001E-2</v>
      </c>
      <c r="C166">
        <v>6.6559652159999998E-3</v>
      </c>
      <c r="D166">
        <v>125</v>
      </c>
      <c r="E166">
        <v>66.559652159999999</v>
      </c>
      <c r="F166">
        <v>5.844034784E-3</v>
      </c>
      <c r="G166">
        <f t="shared" si="42"/>
        <v>5844.0347839999995</v>
      </c>
      <c r="H166">
        <f t="shared" si="43"/>
        <v>46.752278272000005</v>
      </c>
      <c r="J166">
        <f t="shared" si="54"/>
        <v>66.559652159999999</v>
      </c>
      <c r="K166">
        <f t="shared" si="55"/>
        <v>5844.0347839999995</v>
      </c>
      <c r="M166">
        <f t="shared" si="56"/>
        <v>1.8232110436704783</v>
      </c>
      <c r="N166">
        <f t="shared" si="56"/>
        <v>3.7667127922133714</v>
      </c>
      <c r="P166">
        <f>J166</f>
        <v>66.559652159999999</v>
      </c>
      <c r="Q166">
        <f>J166/K166</f>
        <v>1.1389331963291751E-2</v>
      </c>
    </row>
    <row r="167" spans="1:17" x14ac:dyDescent="0.2">
      <c r="A167" t="s">
        <v>51</v>
      </c>
      <c r="B167">
        <v>6.2500000000000003E-3</v>
      </c>
      <c r="C167">
        <v>2.3627428664999999E-3</v>
      </c>
      <c r="D167">
        <v>62.5</v>
      </c>
      <c r="E167">
        <v>23.627428665</v>
      </c>
      <c r="F167">
        <v>3.8872571335E-3</v>
      </c>
      <c r="G167">
        <f t="shared" si="42"/>
        <v>3887.2571334999998</v>
      </c>
      <c r="H167">
        <f t="shared" si="43"/>
        <v>62.196114136000006</v>
      </c>
      <c r="J167">
        <f t="shared" si="54"/>
        <v>23.627428665</v>
      </c>
      <c r="K167">
        <f t="shared" si="55"/>
        <v>3887.2571334999998</v>
      </c>
      <c r="M167">
        <f t="shared" si="56"/>
        <v>1.3734164606351345</v>
      </c>
      <c r="N167">
        <f t="shared" si="56"/>
        <v>3.5896432692051445</v>
      </c>
      <c r="P167">
        <f>J167</f>
        <v>23.627428665</v>
      </c>
      <c r="Q167">
        <f>J167/K167</f>
        <v>6.0781748810443082E-3</v>
      </c>
    </row>
    <row r="168" spans="1:17" x14ac:dyDescent="0.2">
      <c r="A168" t="s">
        <v>51</v>
      </c>
      <c r="B168">
        <v>3.1250000000000002E-3</v>
      </c>
      <c r="C168">
        <v>1.0421063664999999E-3</v>
      </c>
      <c r="D168">
        <v>31.25</v>
      </c>
      <c r="E168">
        <v>10.421063665</v>
      </c>
      <c r="F168">
        <v>2.0828936335E-3</v>
      </c>
      <c r="G168">
        <f t="shared" si="42"/>
        <v>2082.8936334999999</v>
      </c>
      <c r="H168">
        <f t="shared" si="43"/>
        <v>66.652596272000011</v>
      </c>
      <c r="J168">
        <f t="shared" si="54"/>
        <v>10.421063665</v>
      </c>
      <c r="K168">
        <f t="shared" si="55"/>
        <v>2082.8936334999999</v>
      </c>
      <c r="M168">
        <f t="shared" si="56"/>
        <v>1.017912049123225</v>
      </c>
      <c r="N168">
        <f t="shared" si="56"/>
        <v>3.318667092528885</v>
      </c>
      <c r="P168">
        <f>J168</f>
        <v>10.421063665</v>
      </c>
      <c r="Q168">
        <f>J168/K168</f>
        <v>5.0031665071100717E-3</v>
      </c>
    </row>
    <row r="169" spans="1:17" x14ac:dyDescent="0.2">
      <c r="A169" t="s">
        <v>51</v>
      </c>
      <c r="B169">
        <v>1.5625000000000001E-3</v>
      </c>
      <c r="C169">
        <v>2.26029486E-4</v>
      </c>
      <c r="D169">
        <v>15.625</v>
      </c>
      <c r="E169">
        <v>2.2602948600000001</v>
      </c>
      <c r="F169">
        <v>1.3364705140000001E-3</v>
      </c>
      <c r="G169">
        <f t="shared" si="42"/>
        <v>1336.4705140000001</v>
      </c>
      <c r="H169">
        <f t="shared" si="43"/>
        <v>85.534112895999996</v>
      </c>
      <c r="J169">
        <f t="shared" si="54"/>
        <v>2.2602948600000001</v>
      </c>
      <c r="K169">
        <f t="shared" si="55"/>
        <v>1336.4705140000001</v>
      </c>
      <c r="M169">
        <f t="shared" si="56"/>
        <v>0.35416509742969521</v>
      </c>
      <c r="N169">
        <f t="shared" si="56"/>
        <v>3.1259593815374833</v>
      </c>
      <c r="P169">
        <f>J169</f>
        <v>2.2602948600000001</v>
      </c>
      <c r="Q169">
        <f>J169/K169</f>
        <v>1.6912418465821835E-3</v>
      </c>
    </row>
    <row r="170" spans="1:17" x14ac:dyDescent="0.2">
      <c r="A170" t="s">
        <v>51</v>
      </c>
      <c r="B170">
        <v>0</v>
      </c>
      <c r="C170">
        <v>0</v>
      </c>
      <c r="D170">
        <v>0</v>
      </c>
      <c r="E170">
        <v>0</v>
      </c>
      <c r="F170">
        <v>0</v>
      </c>
      <c r="G170">
        <f t="shared" si="42"/>
        <v>0</v>
      </c>
      <c r="H170" t="e">
        <f t="shared" si="43"/>
        <v>#DIV/0!</v>
      </c>
      <c r="J170">
        <f t="shared" si="54"/>
        <v>0</v>
      </c>
      <c r="K170">
        <f t="shared" si="55"/>
        <v>0</v>
      </c>
    </row>
    <row r="171" spans="1:17" x14ac:dyDescent="0.2">
      <c r="A171" t="s">
        <v>51</v>
      </c>
      <c r="B171">
        <v>0.1</v>
      </c>
      <c r="C171">
        <v>9.2821070285999993E-2</v>
      </c>
      <c r="D171">
        <v>1000</v>
      </c>
      <c r="E171">
        <v>928.21070285999997</v>
      </c>
      <c r="F171">
        <v>7.1789297140000402E-3</v>
      </c>
      <c r="G171">
        <f t="shared" si="42"/>
        <v>7178.9297140000408</v>
      </c>
      <c r="H171">
        <f t="shared" si="43"/>
        <v>7.1789297140000023</v>
      </c>
      <c r="J171">
        <f t="shared" si="54"/>
        <v>928.21070285999997</v>
      </c>
      <c r="K171">
        <f t="shared" si="55"/>
        <v>7178.9297140000408</v>
      </c>
      <c r="M171">
        <f>LOG(J171)</f>
        <v>2.9676465718035887</v>
      </c>
      <c r="N171">
        <f>LOG(K171)</f>
        <v>3.8560597013521325</v>
      </c>
      <c r="P171">
        <f>J171</f>
        <v>928.21070285999997</v>
      </c>
      <c r="Q171">
        <f>J171/K171</f>
        <v>0.12929653024041221</v>
      </c>
    </row>
    <row r="172" spans="1:17" x14ac:dyDescent="0.2">
      <c r="A172" t="s">
        <v>51</v>
      </c>
      <c r="B172">
        <v>0.05</v>
      </c>
      <c r="D172">
        <v>500</v>
      </c>
      <c r="G172">
        <f t="shared" si="42"/>
        <v>0</v>
      </c>
      <c r="H172">
        <f t="shared" si="43"/>
        <v>100</v>
      </c>
    </row>
    <row r="173" spans="1:17" x14ac:dyDescent="0.2">
      <c r="A173" t="s">
        <v>51</v>
      </c>
      <c r="B173">
        <v>2.5000000000000001E-2</v>
      </c>
      <c r="C173">
        <v>2.1720301058500001E-2</v>
      </c>
      <c r="D173">
        <v>250</v>
      </c>
      <c r="E173">
        <v>217.20301058499999</v>
      </c>
      <c r="F173">
        <v>3.2796989415000001E-3</v>
      </c>
      <c r="G173">
        <f t="shared" si="42"/>
        <v>3279.6989414999998</v>
      </c>
      <c r="H173">
        <f t="shared" si="43"/>
        <v>13.118795766000005</v>
      </c>
      <c r="J173">
        <f t="shared" ref="J173:J179" si="57">E173</f>
        <v>217.20301058499999</v>
      </c>
      <c r="K173">
        <f t="shared" ref="K173:K179" si="58">G173</f>
        <v>3279.6989414999998</v>
      </c>
      <c r="M173">
        <f t="shared" ref="M173:N179" si="59">LOG(J173)</f>
        <v>2.336865840582516</v>
      </c>
      <c r="N173">
        <f t="shared" si="59"/>
        <v>3.5158339796732414</v>
      </c>
      <c r="P173">
        <f>J173</f>
        <v>217.20301058499999</v>
      </c>
      <c r="Q173">
        <f>J173/K173</f>
        <v>6.6226508731213066E-2</v>
      </c>
    </row>
    <row r="174" spans="1:17" x14ac:dyDescent="0.2">
      <c r="A174" t="s">
        <v>51</v>
      </c>
      <c r="B174">
        <v>1.2500000000000001E-2</v>
      </c>
      <c r="C174">
        <v>6.61606E-3</v>
      </c>
      <c r="D174">
        <v>125</v>
      </c>
      <c r="E174">
        <v>66.160600000000002</v>
      </c>
      <c r="F174">
        <v>5.8839399999999998E-3</v>
      </c>
      <c r="G174">
        <f t="shared" si="42"/>
        <v>5883.94</v>
      </c>
      <c r="H174">
        <f t="shared" si="43"/>
        <v>47.07152</v>
      </c>
      <c r="J174">
        <f t="shared" si="57"/>
        <v>66.160600000000002</v>
      </c>
      <c r="K174">
        <f t="shared" si="58"/>
        <v>5883.94</v>
      </c>
      <c r="M174">
        <f t="shared" si="59"/>
        <v>1.8205994351102033</v>
      </c>
      <c r="N174">
        <f t="shared" si="59"/>
        <v>3.7696682354691955</v>
      </c>
      <c r="P174">
        <f>J174</f>
        <v>66.160600000000002</v>
      </c>
      <c r="Q174">
        <f>J174/K174</f>
        <v>1.1244268296413628E-2</v>
      </c>
    </row>
    <row r="175" spans="1:17" x14ac:dyDescent="0.2">
      <c r="A175" t="s">
        <v>51</v>
      </c>
      <c r="B175">
        <v>6.2500000000000003E-3</v>
      </c>
      <c r="C175">
        <v>2.2044972464999998E-3</v>
      </c>
      <c r="D175">
        <v>62.5</v>
      </c>
      <c r="E175">
        <v>22.044972465000001</v>
      </c>
      <c r="F175">
        <v>4.0455027534999997E-3</v>
      </c>
      <c r="G175">
        <f t="shared" si="42"/>
        <v>4045.5027534999999</v>
      </c>
      <c r="H175">
        <f t="shared" si="43"/>
        <v>64.728044056000002</v>
      </c>
      <c r="J175">
        <f t="shared" si="57"/>
        <v>22.044972465000001</v>
      </c>
      <c r="K175">
        <f t="shared" si="58"/>
        <v>4045.5027534999999</v>
      </c>
      <c r="M175">
        <f t="shared" si="59"/>
        <v>1.3433095607125329</v>
      </c>
      <c r="N175">
        <f t="shared" si="59"/>
        <v>3.6069725011035421</v>
      </c>
      <c r="P175">
        <f>J175</f>
        <v>22.044972465000001</v>
      </c>
      <c r="Q175">
        <f>J175/K175</f>
        <v>5.4492540997352215E-3</v>
      </c>
    </row>
    <row r="176" spans="1:17" x14ac:dyDescent="0.2">
      <c r="A176" t="s">
        <v>51</v>
      </c>
      <c r="B176">
        <v>3.1250000000000002E-3</v>
      </c>
      <c r="C176">
        <v>9.3051124649999996E-4</v>
      </c>
      <c r="D176">
        <v>31.25</v>
      </c>
      <c r="E176">
        <v>9.3051124650000006</v>
      </c>
      <c r="F176">
        <v>2.1944887534999999E-3</v>
      </c>
      <c r="G176">
        <f t="shared" si="42"/>
        <v>2194.4887534999998</v>
      </c>
      <c r="H176">
        <f t="shared" si="43"/>
        <v>70.223640111999998</v>
      </c>
      <c r="J176">
        <f t="shared" si="57"/>
        <v>9.3051124650000006</v>
      </c>
      <c r="K176">
        <f t="shared" si="58"/>
        <v>2194.4887534999998</v>
      </c>
      <c r="M176">
        <f t="shared" si="59"/>
        <v>0.96872162654080407</v>
      </c>
      <c r="N176">
        <f t="shared" si="59"/>
        <v>3.3413333594779133</v>
      </c>
      <c r="P176">
        <f>J176</f>
        <v>9.3051124650000006</v>
      </c>
      <c r="Q176">
        <f>J176/K176</f>
        <v>4.2402187981867012E-3</v>
      </c>
    </row>
    <row r="177" spans="1:17" x14ac:dyDescent="0.2">
      <c r="A177" t="s">
        <v>51</v>
      </c>
      <c r="B177">
        <v>1.5625000000000001E-3</v>
      </c>
      <c r="C177">
        <v>2.1511935000000001E-4</v>
      </c>
      <c r="D177">
        <v>15.625</v>
      </c>
      <c r="E177">
        <v>2.1511935000000002</v>
      </c>
      <c r="F177">
        <v>1.34738065E-3</v>
      </c>
      <c r="G177">
        <f t="shared" si="42"/>
        <v>1347.3806500000001</v>
      </c>
      <c r="H177">
        <f t="shared" si="43"/>
        <v>86.232361600000004</v>
      </c>
      <c r="J177">
        <f t="shared" si="57"/>
        <v>2.1511935000000002</v>
      </c>
      <c r="K177">
        <f t="shared" si="58"/>
        <v>1347.3806500000001</v>
      </c>
      <c r="M177">
        <f t="shared" si="59"/>
        <v>0.33267947696236444</v>
      </c>
      <c r="N177">
        <f t="shared" si="59"/>
        <v>3.129490306072495</v>
      </c>
      <c r="P177">
        <f>J177</f>
        <v>2.1511935000000002</v>
      </c>
      <c r="Q177">
        <f>J177/K177</f>
        <v>1.5965744349972668E-3</v>
      </c>
    </row>
    <row r="178" spans="1:17" x14ac:dyDescent="0.2">
      <c r="A178" t="s">
        <v>51</v>
      </c>
      <c r="B178">
        <v>0</v>
      </c>
      <c r="C178">
        <v>0</v>
      </c>
      <c r="D178">
        <v>0</v>
      </c>
      <c r="E178">
        <v>0</v>
      </c>
      <c r="F178">
        <v>0</v>
      </c>
      <c r="G178">
        <f t="shared" si="42"/>
        <v>0</v>
      </c>
      <c r="H178" t="e">
        <f t="shared" si="43"/>
        <v>#DIV/0!</v>
      </c>
      <c r="J178">
        <f t="shared" si="57"/>
        <v>0</v>
      </c>
      <c r="K178">
        <f t="shared" si="58"/>
        <v>0</v>
      </c>
      <c r="M178" t="e">
        <f t="shared" si="59"/>
        <v>#NUM!</v>
      </c>
      <c r="N178" t="e">
        <f t="shared" si="59"/>
        <v>#NUM!</v>
      </c>
    </row>
    <row r="179" spans="1:17" x14ac:dyDescent="0.2">
      <c r="A179" t="s">
        <v>55</v>
      </c>
      <c r="B179">
        <v>0.1</v>
      </c>
      <c r="C179">
        <v>9.2237030349999999E-2</v>
      </c>
      <c r="D179">
        <v>1000</v>
      </c>
      <c r="E179">
        <v>922.37030349999998</v>
      </c>
      <c r="F179">
        <v>7.7629696500000197E-3</v>
      </c>
      <c r="G179">
        <f t="shared" si="42"/>
        <v>7762.96965000002</v>
      </c>
      <c r="H179">
        <f t="shared" si="43"/>
        <v>7.7629696500000023</v>
      </c>
      <c r="J179">
        <f t="shared" si="57"/>
        <v>922.37030349999998</v>
      </c>
      <c r="K179">
        <f t="shared" si="58"/>
        <v>7762.96965000002</v>
      </c>
      <c r="M179">
        <f t="shared" si="59"/>
        <v>2.9649053120298179</v>
      </c>
      <c r="N179">
        <f t="shared" si="59"/>
        <v>3.8900278882549686</v>
      </c>
      <c r="P179">
        <f>J179</f>
        <v>922.37030349999998</v>
      </c>
      <c r="Q179">
        <f>J179/K179</f>
        <v>0.11881668293009462</v>
      </c>
    </row>
    <row r="180" spans="1:17" x14ac:dyDescent="0.2">
      <c r="A180" t="s">
        <v>55</v>
      </c>
      <c r="B180">
        <v>0.05</v>
      </c>
      <c r="D180">
        <v>500</v>
      </c>
      <c r="G180">
        <f t="shared" si="42"/>
        <v>0</v>
      </c>
      <c r="H180">
        <f t="shared" si="43"/>
        <v>100</v>
      </c>
    </row>
    <row r="181" spans="1:17" x14ac:dyDescent="0.2">
      <c r="A181" t="s">
        <v>55</v>
      </c>
      <c r="B181">
        <v>2.5000000000000001E-2</v>
      </c>
      <c r="C181">
        <v>2.245521915E-2</v>
      </c>
      <c r="D181">
        <v>250</v>
      </c>
      <c r="E181">
        <v>224.55219149999999</v>
      </c>
      <c r="F181">
        <v>2.54478085E-3</v>
      </c>
      <c r="G181">
        <f t="shared" si="42"/>
        <v>2544.7808500000001</v>
      </c>
      <c r="H181">
        <f t="shared" si="43"/>
        <v>10.179123400000003</v>
      </c>
      <c r="J181">
        <f t="shared" ref="J181:J187" si="60">E181</f>
        <v>224.55219149999999</v>
      </c>
      <c r="K181">
        <f t="shared" ref="K181:K187" si="61">G181</f>
        <v>2544.7808500000001</v>
      </c>
      <c r="M181">
        <f t="shared" ref="M181:N187" si="62">LOG(J181)</f>
        <v>2.3513172978833152</v>
      </c>
      <c r="N181">
        <f t="shared" si="62"/>
        <v>3.4056503879561832</v>
      </c>
      <c r="P181">
        <f>J181</f>
        <v>224.55219149999999</v>
      </c>
      <c r="Q181">
        <f>J181/K181</f>
        <v>8.8240286584992181E-2</v>
      </c>
    </row>
    <row r="182" spans="1:17" x14ac:dyDescent="0.2">
      <c r="A182" t="s">
        <v>55</v>
      </c>
      <c r="B182">
        <v>1.2500000000000001E-2</v>
      </c>
      <c r="C182">
        <v>6.7361201440000002E-3</v>
      </c>
      <c r="D182">
        <v>125</v>
      </c>
      <c r="E182">
        <v>67.361201440000002</v>
      </c>
      <c r="F182">
        <v>5.7638798559999996E-3</v>
      </c>
      <c r="G182">
        <f t="shared" si="42"/>
        <v>5763.8798559999996</v>
      </c>
      <c r="H182">
        <f t="shared" si="43"/>
        <v>46.111038848</v>
      </c>
      <c r="J182">
        <f t="shared" si="60"/>
        <v>67.361201440000002</v>
      </c>
      <c r="K182">
        <f t="shared" si="61"/>
        <v>5763.8798559999996</v>
      </c>
      <c r="M182">
        <f t="shared" si="62"/>
        <v>1.8284098245442824</v>
      </c>
      <c r="N182">
        <f t="shared" si="62"/>
        <v>3.7607149196749088</v>
      </c>
      <c r="P182">
        <f>J182</f>
        <v>67.361201440000002</v>
      </c>
      <c r="Q182">
        <f>J182/K182</f>
        <v>1.1686780974429805E-2</v>
      </c>
    </row>
    <row r="183" spans="1:17" x14ac:dyDescent="0.2">
      <c r="A183" t="s">
        <v>55</v>
      </c>
      <c r="B183">
        <v>6.2500000000000003E-3</v>
      </c>
      <c r="C183">
        <v>2.1154086240000002E-3</v>
      </c>
      <c r="D183">
        <v>62.5</v>
      </c>
      <c r="E183">
        <v>21.154086240000002</v>
      </c>
      <c r="F183">
        <v>4.1345913760000002E-3</v>
      </c>
      <c r="G183">
        <f t="shared" si="42"/>
        <v>4134.5913760000003</v>
      </c>
      <c r="H183">
        <f t="shared" si="43"/>
        <v>66.153462016000006</v>
      </c>
      <c r="J183">
        <f t="shared" si="60"/>
        <v>21.154086240000002</v>
      </c>
      <c r="K183">
        <f t="shared" si="61"/>
        <v>4134.5913760000003</v>
      </c>
      <c r="M183">
        <f t="shared" si="62"/>
        <v>1.3253942705325217</v>
      </c>
      <c r="N183">
        <f t="shared" si="62"/>
        <v>3.6164325944405666</v>
      </c>
      <c r="P183">
        <f>J183</f>
        <v>21.154086240000002</v>
      </c>
      <c r="Q183">
        <f>J183/K183</f>
        <v>5.1163668465021243E-3</v>
      </c>
    </row>
    <row r="184" spans="1:17" x14ac:dyDescent="0.2">
      <c r="A184" t="s">
        <v>55</v>
      </c>
      <c r="B184">
        <v>3.1250000000000002E-3</v>
      </c>
      <c r="C184">
        <v>7.0283759999999998E-4</v>
      </c>
      <c r="D184">
        <v>31.25</v>
      </c>
      <c r="E184">
        <v>7.0283759999999997</v>
      </c>
      <c r="F184">
        <v>2.4221624E-3</v>
      </c>
      <c r="G184">
        <f t="shared" si="42"/>
        <v>2422.1624000000002</v>
      </c>
      <c r="H184">
        <f t="shared" si="43"/>
        <v>77.509196799999984</v>
      </c>
      <c r="J184">
        <f t="shared" si="60"/>
        <v>7.0283759999999997</v>
      </c>
      <c r="K184">
        <f t="shared" si="61"/>
        <v>2422.1624000000002</v>
      </c>
      <c r="M184">
        <f t="shared" si="62"/>
        <v>0.84685498708011486</v>
      </c>
      <c r="N184">
        <f t="shared" si="62"/>
        <v>3.384203258154431</v>
      </c>
      <c r="P184">
        <f>J184</f>
        <v>7.0283759999999997</v>
      </c>
      <c r="Q184">
        <f>J184/K184</f>
        <v>2.9016947831408822E-3</v>
      </c>
    </row>
    <row r="185" spans="1:17" x14ac:dyDescent="0.2">
      <c r="A185" t="s">
        <v>55</v>
      </c>
      <c r="B185">
        <v>1.5625000000000001E-3</v>
      </c>
      <c r="C185">
        <v>2.59448886E-4</v>
      </c>
      <c r="D185">
        <v>15.625</v>
      </c>
      <c r="E185">
        <v>2.5944888599999998</v>
      </c>
      <c r="F185">
        <v>1.3030511139999999E-3</v>
      </c>
      <c r="G185">
        <f t="shared" si="42"/>
        <v>1303.0511139999999</v>
      </c>
      <c r="H185">
        <f t="shared" si="43"/>
        <v>83.39527129599999</v>
      </c>
      <c r="J185">
        <f t="shared" si="60"/>
        <v>2.5944888599999998</v>
      </c>
      <c r="K185">
        <f t="shared" si="61"/>
        <v>1303.0511139999999</v>
      </c>
      <c r="M185">
        <f t="shared" si="62"/>
        <v>0.4140518102975041</v>
      </c>
      <c r="N185">
        <f t="shared" si="62"/>
        <v>3.1149614518543789</v>
      </c>
      <c r="P185">
        <f>J185</f>
        <v>2.5944888599999998</v>
      </c>
      <c r="Q185">
        <f>J185/K185</f>
        <v>1.9910875575982969E-3</v>
      </c>
    </row>
    <row r="186" spans="1:17" x14ac:dyDescent="0.2">
      <c r="A186" t="s">
        <v>55</v>
      </c>
      <c r="B186">
        <v>0</v>
      </c>
      <c r="C186">
        <v>0</v>
      </c>
      <c r="D186">
        <v>0</v>
      </c>
      <c r="E186">
        <v>0</v>
      </c>
      <c r="F186">
        <v>0</v>
      </c>
      <c r="G186">
        <f t="shared" si="42"/>
        <v>0</v>
      </c>
      <c r="H186" t="e">
        <f t="shared" si="43"/>
        <v>#DIV/0!</v>
      </c>
      <c r="J186">
        <f t="shared" si="60"/>
        <v>0</v>
      </c>
      <c r="K186">
        <f t="shared" si="61"/>
        <v>0</v>
      </c>
      <c r="M186" t="e">
        <f t="shared" si="62"/>
        <v>#NUM!</v>
      </c>
      <c r="N186" t="e">
        <f t="shared" si="62"/>
        <v>#NUM!</v>
      </c>
    </row>
    <row r="187" spans="1:17" x14ac:dyDescent="0.2">
      <c r="A187" t="s">
        <v>55</v>
      </c>
      <c r="B187">
        <v>0.1</v>
      </c>
      <c r="C187">
        <v>9.6103326962499999E-2</v>
      </c>
      <c r="D187">
        <v>1000</v>
      </c>
      <c r="E187">
        <v>961.033269625</v>
      </c>
      <c r="F187">
        <v>3.8966730375000298E-3</v>
      </c>
      <c r="G187">
        <f t="shared" si="42"/>
        <v>3896.6730375000297</v>
      </c>
      <c r="H187">
        <f t="shared" si="43"/>
        <v>3.8966730374999994</v>
      </c>
      <c r="J187">
        <f t="shared" si="60"/>
        <v>961.033269625</v>
      </c>
      <c r="K187">
        <f t="shared" si="61"/>
        <v>3896.6730375000297</v>
      </c>
      <c r="M187">
        <f t="shared" si="62"/>
        <v>2.982738422595133</v>
      </c>
      <c r="N187">
        <f t="shared" si="62"/>
        <v>3.5906939664889301</v>
      </c>
      <c r="P187">
        <f>J187</f>
        <v>961.033269625</v>
      </c>
      <c r="Q187">
        <f>J187/K187</f>
        <v>0.24662917837252407</v>
      </c>
    </row>
    <row r="188" spans="1:17" x14ac:dyDescent="0.2">
      <c r="A188" t="s">
        <v>55</v>
      </c>
      <c r="B188">
        <v>0.05</v>
      </c>
      <c r="D188">
        <v>500</v>
      </c>
      <c r="G188">
        <f t="shared" si="42"/>
        <v>0</v>
      </c>
      <c r="H188">
        <f t="shared" si="43"/>
        <v>100</v>
      </c>
    </row>
    <row r="189" spans="1:17" x14ac:dyDescent="0.2">
      <c r="A189" t="s">
        <v>55</v>
      </c>
      <c r="B189">
        <v>2.5000000000000001E-2</v>
      </c>
      <c r="C189">
        <v>2.39799130065E-2</v>
      </c>
      <c r="D189">
        <v>250</v>
      </c>
      <c r="E189">
        <v>239.79913006500001</v>
      </c>
      <c r="F189">
        <v>1.02008699350001E-3</v>
      </c>
      <c r="G189">
        <f t="shared" si="42"/>
        <v>1020.0869935000101</v>
      </c>
      <c r="H189">
        <f t="shared" si="43"/>
        <v>4.0803479739999942</v>
      </c>
      <c r="J189">
        <f>E189</f>
        <v>239.79913006500001</v>
      </c>
      <c r="K189">
        <f>G189</f>
        <v>1020.0869935000101</v>
      </c>
      <c r="M189">
        <f t="shared" ref="M189:N191" si="63">LOG(J189)</f>
        <v>2.3798476032471694</v>
      </c>
      <c r="N189">
        <f t="shared" si="63"/>
        <v>3.0086372101795527</v>
      </c>
      <c r="P189">
        <f>J189</f>
        <v>239.79913006500001</v>
      </c>
      <c r="Q189">
        <f>J189/K189</f>
        <v>0.23507713713928227</v>
      </c>
    </row>
    <row r="190" spans="1:17" x14ac:dyDescent="0.2">
      <c r="A190" t="s">
        <v>55</v>
      </c>
      <c r="B190">
        <v>1.2500000000000001E-2</v>
      </c>
      <c r="C190">
        <v>7.4676230264999997E-3</v>
      </c>
      <c r="D190">
        <v>125</v>
      </c>
      <c r="E190">
        <v>74.676230265000001</v>
      </c>
      <c r="F190">
        <v>5.0323769735000001E-3</v>
      </c>
      <c r="G190">
        <f t="shared" si="42"/>
        <v>5032.3769734999996</v>
      </c>
      <c r="H190">
        <f t="shared" si="43"/>
        <v>40.259015787999999</v>
      </c>
      <c r="J190">
        <f>E190</f>
        <v>74.676230265000001</v>
      </c>
      <c r="K190">
        <f>G190</f>
        <v>5032.3769734999996</v>
      </c>
      <c r="M190">
        <f t="shared" si="63"/>
        <v>1.8731823861861032</v>
      </c>
      <c r="N190">
        <f t="shared" si="63"/>
        <v>3.7017731664949851</v>
      </c>
      <c r="P190">
        <f>J190</f>
        <v>74.676230265000001</v>
      </c>
      <c r="Q190">
        <f>J190/K190</f>
        <v>1.4839156656633169E-2</v>
      </c>
    </row>
    <row r="191" spans="1:17" x14ac:dyDescent="0.2">
      <c r="A191" t="s">
        <v>55</v>
      </c>
      <c r="B191">
        <v>6.2500000000000003E-3</v>
      </c>
      <c r="C191">
        <v>2.4499616065E-3</v>
      </c>
      <c r="D191">
        <v>62.5</v>
      </c>
      <c r="E191">
        <v>24.499616065000001</v>
      </c>
      <c r="F191">
        <v>3.8000383934999999E-3</v>
      </c>
      <c r="G191">
        <f t="shared" si="42"/>
        <v>3800.0383935</v>
      </c>
      <c r="H191">
        <f t="shared" si="43"/>
        <v>60.800614295999999</v>
      </c>
      <c r="J191">
        <f>E191</f>
        <v>24.499616065000001</v>
      </c>
      <c r="K191">
        <f>G191</f>
        <v>3800.0383935</v>
      </c>
      <c r="M191">
        <f t="shared" si="63"/>
        <v>1.3891592785621485</v>
      </c>
      <c r="N191">
        <f t="shared" si="63"/>
        <v>3.5797879845117992</v>
      </c>
      <c r="P191">
        <f>J191</f>
        <v>24.499616065000001</v>
      </c>
      <c r="Q191">
        <f>J191/K191</f>
        <v>6.4472022458790983E-3</v>
      </c>
    </row>
    <row r="192" spans="1:17" x14ac:dyDescent="0.2">
      <c r="A192" t="s">
        <v>55</v>
      </c>
      <c r="B192">
        <v>3.1250000000000002E-3</v>
      </c>
      <c r="C192">
        <v>0</v>
      </c>
      <c r="D192">
        <v>31.25</v>
      </c>
      <c r="F192">
        <v>3.1250000000000002E-3</v>
      </c>
      <c r="G192">
        <f t="shared" si="42"/>
        <v>3125</v>
      </c>
      <c r="H192">
        <f t="shared" si="43"/>
        <v>100</v>
      </c>
    </row>
    <row r="193" spans="1:17" x14ac:dyDescent="0.2">
      <c r="A193" t="s">
        <v>55</v>
      </c>
      <c r="B193">
        <v>1.5625000000000001E-3</v>
      </c>
      <c r="C193">
        <v>2.53807216E-4</v>
      </c>
      <c r="D193">
        <v>15.625</v>
      </c>
      <c r="E193">
        <v>2.53807216</v>
      </c>
      <c r="F193">
        <v>1.3086927840000001E-3</v>
      </c>
      <c r="G193">
        <f t="shared" si="42"/>
        <v>1308.6927840000001</v>
      </c>
      <c r="H193">
        <f t="shared" si="43"/>
        <v>83.756338176</v>
      </c>
      <c r="J193">
        <f>E193</f>
        <v>2.53807216</v>
      </c>
      <c r="K193">
        <f>G193</f>
        <v>1308.6927840000001</v>
      </c>
      <c r="M193">
        <f t="shared" ref="M193:N195" si="64">LOG(J193)</f>
        <v>0.40450396537267902</v>
      </c>
      <c r="N193">
        <f t="shared" si="64"/>
        <v>3.1168377077633012</v>
      </c>
      <c r="P193">
        <f>J193</f>
        <v>2.53807216</v>
      </c>
      <c r="Q193">
        <f>J193/K193</f>
        <v>1.9393949374752568E-3</v>
      </c>
    </row>
    <row r="194" spans="1:17" x14ac:dyDescent="0.2">
      <c r="A194" t="s">
        <v>55</v>
      </c>
      <c r="B194">
        <v>0</v>
      </c>
      <c r="C194">
        <v>0</v>
      </c>
      <c r="D194">
        <v>0</v>
      </c>
      <c r="E194">
        <v>0</v>
      </c>
      <c r="F194">
        <v>0</v>
      </c>
      <c r="G194">
        <f t="shared" si="42"/>
        <v>0</v>
      </c>
      <c r="H194" t="e">
        <f t="shared" si="43"/>
        <v>#DIV/0!</v>
      </c>
      <c r="J194">
        <f>E194</f>
        <v>0</v>
      </c>
      <c r="K194">
        <f>G194</f>
        <v>0</v>
      </c>
      <c r="M194" t="e">
        <f t="shared" si="64"/>
        <v>#NUM!</v>
      </c>
      <c r="N194" t="e">
        <f t="shared" si="64"/>
        <v>#NUM!</v>
      </c>
    </row>
    <row r="195" spans="1:17" x14ac:dyDescent="0.2">
      <c r="A195" t="s">
        <v>59</v>
      </c>
      <c r="B195">
        <v>0.1</v>
      </c>
      <c r="C195">
        <v>9.2477378444000002E-2</v>
      </c>
      <c r="D195">
        <v>1000</v>
      </c>
      <c r="E195">
        <v>924.77378443999999</v>
      </c>
      <c r="F195">
        <v>7.5226215559999901E-3</v>
      </c>
      <c r="G195">
        <f t="shared" ref="G195:G226" si="65">1000*F195*1000</f>
        <v>7522.6215559999901</v>
      </c>
      <c r="H195">
        <f t="shared" ref="H195:H226" si="66">((D195-E195)/D195)*100</f>
        <v>7.5226215560000016</v>
      </c>
      <c r="J195">
        <f>E195</f>
        <v>924.77378443999999</v>
      </c>
      <c r="K195">
        <f>G195</f>
        <v>7522.6215559999901</v>
      </c>
      <c r="M195">
        <f t="shared" si="64"/>
        <v>2.9660355098368107</v>
      </c>
      <c r="N195">
        <f t="shared" si="64"/>
        <v>3.8763692141154769</v>
      </c>
      <c r="P195">
        <f>J195</f>
        <v>924.77378443999999</v>
      </c>
      <c r="Q195">
        <f>J195/K195</f>
        <v>0.12293238169111496</v>
      </c>
    </row>
    <row r="196" spans="1:17" x14ac:dyDescent="0.2">
      <c r="A196" t="s">
        <v>59</v>
      </c>
      <c r="B196">
        <v>0.05</v>
      </c>
      <c r="D196">
        <v>500</v>
      </c>
      <c r="G196">
        <f t="shared" si="65"/>
        <v>0</v>
      </c>
      <c r="H196">
        <f t="shared" si="66"/>
        <v>100</v>
      </c>
    </row>
    <row r="197" spans="1:17" x14ac:dyDescent="0.2">
      <c r="A197" t="s">
        <v>59</v>
      </c>
      <c r="B197">
        <v>2.5000000000000001E-2</v>
      </c>
      <c r="C197">
        <v>2.341560893225E-2</v>
      </c>
      <c r="D197">
        <v>250</v>
      </c>
      <c r="E197">
        <v>234.15608932250001</v>
      </c>
      <c r="F197">
        <v>1.5843910677499999E-3</v>
      </c>
      <c r="G197">
        <f t="shared" si="65"/>
        <v>1584.39106775</v>
      </c>
      <c r="H197">
        <f t="shared" si="66"/>
        <v>6.3375642709999971</v>
      </c>
      <c r="J197">
        <f t="shared" ref="J197:J203" si="67">E197</f>
        <v>234.15608932250001</v>
      </c>
      <c r="K197">
        <f t="shared" ref="K197:K203" si="68">G197</f>
        <v>1584.39106775</v>
      </c>
      <c r="M197">
        <f t="shared" ref="M197:N201" si="69">LOG(J197)</f>
        <v>2.3695054562661815</v>
      </c>
      <c r="N197">
        <f t="shared" si="69"/>
        <v>3.1998623853367612</v>
      </c>
      <c r="P197">
        <f>J197</f>
        <v>234.15608932250001</v>
      </c>
      <c r="Q197">
        <f>J197/K197</f>
        <v>0.14778932682006721</v>
      </c>
    </row>
    <row r="198" spans="1:17" x14ac:dyDescent="0.2">
      <c r="A198" t="s">
        <v>59</v>
      </c>
      <c r="B198">
        <v>1.2500000000000001E-2</v>
      </c>
      <c r="C198">
        <v>7.2992978122499996E-3</v>
      </c>
      <c r="D198">
        <v>125</v>
      </c>
      <c r="E198">
        <v>72.992978122500006</v>
      </c>
      <c r="F198">
        <v>5.2007021877500002E-3</v>
      </c>
      <c r="G198">
        <f t="shared" si="65"/>
        <v>5200.7021877500001</v>
      </c>
      <c r="H198">
        <f t="shared" si="66"/>
        <v>41.605617501999994</v>
      </c>
      <c r="J198">
        <f t="shared" si="67"/>
        <v>72.992978122500006</v>
      </c>
      <c r="K198">
        <f t="shared" si="68"/>
        <v>5200.7021877500001</v>
      </c>
      <c r="M198">
        <f t="shared" si="69"/>
        <v>1.8632810832803308</v>
      </c>
      <c r="N198">
        <f t="shared" si="69"/>
        <v>3.7160619851111232</v>
      </c>
      <c r="P198">
        <f>J198</f>
        <v>72.992978122500006</v>
      </c>
      <c r="Q198">
        <f>J198/K198</f>
        <v>1.4035215916502851E-2</v>
      </c>
    </row>
    <row r="199" spans="1:17" x14ac:dyDescent="0.2">
      <c r="A199" t="s">
        <v>59</v>
      </c>
      <c r="B199">
        <v>6.2500000000000003E-3</v>
      </c>
      <c r="C199">
        <v>2.1969901422500002E-3</v>
      </c>
      <c r="D199">
        <v>62.5</v>
      </c>
      <c r="E199">
        <v>21.969901422500001</v>
      </c>
      <c r="F199">
        <v>4.0530098577500001E-3</v>
      </c>
      <c r="G199">
        <f t="shared" si="65"/>
        <v>4053.0098577500003</v>
      </c>
      <c r="H199">
        <f t="shared" si="66"/>
        <v>64.848157724000004</v>
      </c>
      <c r="J199">
        <f t="shared" si="67"/>
        <v>21.969901422500001</v>
      </c>
      <c r="K199">
        <f t="shared" si="68"/>
        <v>4053.0098577500003</v>
      </c>
      <c r="M199">
        <f t="shared" si="69"/>
        <v>1.3418281082741592</v>
      </c>
      <c r="N199">
        <f t="shared" si="69"/>
        <v>3.6077776600360978</v>
      </c>
      <c r="P199">
        <f>J199</f>
        <v>21.969901422500001</v>
      </c>
      <c r="Q199">
        <f>J199/K199</f>
        <v>5.4206385361955265E-3</v>
      </c>
    </row>
    <row r="200" spans="1:17" x14ac:dyDescent="0.2">
      <c r="A200" t="s">
        <v>59</v>
      </c>
      <c r="B200">
        <v>3.1250000000000002E-3</v>
      </c>
      <c r="C200">
        <v>8.1340286899999996E-4</v>
      </c>
      <c r="D200">
        <v>31.25</v>
      </c>
      <c r="E200">
        <v>8.1340286899999992</v>
      </c>
      <c r="F200">
        <v>2.3115971310000002E-3</v>
      </c>
      <c r="G200">
        <f t="shared" si="65"/>
        <v>2311.597131</v>
      </c>
      <c r="H200">
        <f t="shared" si="66"/>
        <v>73.971108192000003</v>
      </c>
      <c r="J200">
        <f t="shared" si="67"/>
        <v>8.1340286899999992</v>
      </c>
      <c r="K200">
        <f t="shared" si="68"/>
        <v>2311.597131</v>
      </c>
      <c r="M200">
        <f t="shared" si="69"/>
        <v>0.91030569989629329</v>
      </c>
      <c r="N200">
        <f t="shared" si="69"/>
        <v>3.3639121467773694</v>
      </c>
      <c r="P200">
        <f>J200</f>
        <v>8.1340286899999992</v>
      </c>
      <c r="Q200">
        <f>J200/K200</f>
        <v>3.5187916531464148E-3</v>
      </c>
    </row>
    <row r="201" spans="1:17" x14ac:dyDescent="0.2">
      <c r="A201" t="s">
        <v>59</v>
      </c>
      <c r="B201">
        <v>1.5625000000000001E-3</v>
      </c>
      <c r="C201">
        <v>2.9618352500000001E-4</v>
      </c>
      <c r="D201">
        <v>15.625</v>
      </c>
      <c r="E201">
        <v>2.96183525</v>
      </c>
      <c r="F201">
        <v>1.266316475E-3</v>
      </c>
      <c r="G201">
        <f t="shared" si="65"/>
        <v>1266.3164750000001</v>
      </c>
      <c r="H201">
        <f t="shared" si="66"/>
        <v>81.0442544</v>
      </c>
      <c r="J201">
        <f t="shared" si="67"/>
        <v>2.96183525</v>
      </c>
      <c r="K201">
        <f t="shared" si="68"/>
        <v>1266.3164750000001</v>
      </c>
      <c r="M201">
        <f t="shared" si="69"/>
        <v>0.4715608975323145</v>
      </c>
      <c r="N201">
        <f t="shared" si="69"/>
        <v>3.1025422571583992</v>
      </c>
      <c r="P201">
        <f>J201</f>
        <v>2.96183525</v>
      </c>
      <c r="Q201">
        <f>J201/K201</f>
        <v>2.3389376261569996E-3</v>
      </c>
    </row>
    <row r="202" spans="1:17" x14ac:dyDescent="0.2">
      <c r="A202" t="s">
        <v>59</v>
      </c>
      <c r="B202">
        <v>0</v>
      </c>
      <c r="C202">
        <v>0</v>
      </c>
      <c r="D202">
        <v>0</v>
      </c>
      <c r="E202">
        <v>0</v>
      </c>
      <c r="F202">
        <v>0</v>
      </c>
      <c r="G202">
        <f t="shared" si="65"/>
        <v>0</v>
      </c>
      <c r="H202" t="e">
        <f t="shared" si="66"/>
        <v>#DIV/0!</v>
      </c>
      <c r="J202">
        <f t="shared" si="67"/>
        <v>0</v>
      </c>
      <c r="K202">
        <f t="shared" si="68"/>
        <v>0</v>
      </c>
    </row>
    <row r="203" spans="1:17" x14ac:dyDescent="0.2">
      <c r="A203" t="s">
        <v>59</v>
      </c>
      <c r="B203">
        <v>0.1</v>
      </c>
      <c r="C203">
        <v>9.5917215525000002E-2</v>
      </c>
      <c r="D203">
        <v>1000</v>
      </c>
      <c r="E203">
        <v>959.17215524999995</v>
      </c>
      <c r="F203">
        <v>4.0827844750000201E-3</v>
      </c>
      <c r="G203">
        <f t="shared" si="65"/>
        <v>4082.7844750000199</v>
      </c>
      <c r="H203">
        <f t="shared" si="66"/>
        <v>4.0827844750000057</v>
      </c>
      <c r="J203">
        <f t="shared" si="67"/>
        <v>959.17215524999995</v>
      </c>
      <c r="K203">
        <f t="shared" si="68"/>
        <v>4082.7844750000199</v>
      </c>
      <c r="M203">
        <f>LOG(J203)</f>
        <v>2.981896562712977</v>
      </c>
      <c r="N203">
        <f>LOG(K203)</f>
        <v>3.6109564546747221</v>
      </c>
      <c r="P203">
        <f>J203</f>
        <v>959.17215524999995</v>
      </c>
      <c r="Q203">
        <f>J203/K203</f>
        <v>0.23493088139314414</v>
      </c>
    </row>
    <row r="204" spans="1:17" x14ac:dyDescent="0.2">
      <c r="A204" t="s">
        <v>59</v>
      </c>
      <c r="B204">
        <v>0.05</v>
      </c>
      <c r="D204">
        <v>500</v>
      </c>
      <c r="G204">
        <f t="shared" si="65"/>
        <v>0</v>
      </c>
      <c r="H204">
        <f t="shared" si="66"/>
        <v>100</v>
      </c>
    </row>
    <row r="205" spans="1:17" x14ac:dyDescent="0.2">
      <c r="A205" t="s">
        <v>59</v>
      </c>
      <c r="B205">
        <v>2.5000000000000001E-2</v>
      </c>
      <c r="C205">
        <v>2.275942993025E-2</v>
      </c>
      <c r="D205">
        <v>250</v>
      </c>
      <c r="E205">
        <v>227.59429930249999</v>
      </c>
      <c r="F205">
        <v>2.2405700697499999E-3</v>
      </c>
      <c r="G205">
        <f t="shared" si="65"/>
        <v>2240.5700697500001</v>
      </c>
      <c r="H205">
        <f t="shared" si="66"/>
        <v>8.9622802790000033</v>
      </c>
      <c r="J205">
        <f t="shared" ref="J205:J211" si="70">E205</f>
        <v>227.59429930249999</v>
      </c>
      <c r="K205">
        <f t="shared" ref="K205:K211" si="71">G205</f>
        <v>2240.5700697500001</v>
      </c>
      <c r="M205">
        <f t="shared" ref="M205:N209" si="72">LOG(J205)</f>
        <v>2.357161379812343</v>
      </c>
      <c r="N205">
        <f t="shared" si="72"/>
        <v>3.3503585302307326</v>
      </c>
      <c r="P205">
        <f>J205</f>
        <v>227.59429930249999</v>
      </c>
      <c r="Q205">
        <f>J205/K205</f>
        <v>0.10157874657671147</v>
      </c>
    </row>
    <row r="206" spans="1:17" x14ac:dyDescent="0.2">
      <c r="A206" t="s">
        <v>59</v>
      </c>
      <c r="B206">
        <v>1.2500000000000001E-2</v>
      </c>
      <c r="C206">
        <v>7.8185976439999992E-3</v>
      </c>
      <c r="D206">
        <v>125</v>
      </c>
      <c r="E206">
        <v>78.185976440000005</v>
      </c>
      <c r="F206">
        <v>4.6814023559999998E-3</v>
      </c>
      <c r="G206">
        <f t="shared" si="65"/>
        <v>4681.4023559999996</v>
      </c>
      <c r="H206">
        <f t="shared" si="66"/>
        <v>37.451218847999996</v>
      </c>
      <c r="J206">
        <f t="shared" si="70"/>
        <v>78.185976440000005</v>
      </c>
      <c r="K206">
        <f t="shared" si="71"/>
        <v>4681.4023559999996</v>
      </c>
      <c r="M206">
        <f t="shared" si="72"/>
        <v>1.8931288643017943</v>
      </c>
      <c r="N206">
        <f t="shared" si="72"/>
        <v>3.6703759693652223</v>
      </c>
      <c r="P206">
        <f>J206</f>
        <v>78.185976440000005</v>
      </c>
      <c r="Q206">
        <f>J206/K206</f>
        <v>1.6701400668923835E-2</v>
      </c>
    </row>
    <row r="207" spans="1:17" x14ac:dyDescent="0.2">
      <c r="A207" t="s">
        <v>59</v>
      </c>
      <c r="B207">
        <v>6.2500000000000003E-3</v>
      </c>
      <c r="C207">
        <v>2.5011843839999998E-3</v>
      </c>
      <c r="D207">
        <v>62.5</v>
      </c>
      <c r="E207">
        <v>25.011843840000001</v>
      </c>
      <c r="F207">
        <v>3.7488156160000001E-3</v>
      </c>
      <c r="G207">
        <f t="shared" si="65"/>
        <v>3748.8156159999999</v>
      </c>
      <c r="H207">
        <f t="shared" si="66"/>
        <v>59.981049855999998</v>
      </c>
      <c r="J207">
        <f t="shared" si="70"/>
        <v>25.011843840000001</v>
      </c>
      <c r="K207">
        <f t="shared" si="71"/>
        <v>3748.8156159999999</v>
      </c>
      <c r="M207">
        <f t="shared" si="72"/>
        <v>1.3981457085246229</v>
      </c>
      <c r="N207">
        <f t="shared" si="72"/>
        <v>3.573894080346065</v>
      </c>
      <c r="P207">
        <f>J207</f>
        <v>25.011843840000001</v>
      </c>
      <c r="Q207">
        <f>J207/K207</f>
        <v>6.6719322586176509E-3</v>
      </c>
    </row>
    <row r="208" spans="1:17" x14ac:dyDescent="0.2">
      <c r="A208" t="s">
        <v>59</v>
      </c>
      <c r="B208">
        <v>3.1250000000000002E-3</v>
      </c>
      <c r="C208">
        <v>7.1700372500000005E-4</v>
      </c>
      <c r="D208">
        <v>31.25</v>
      </c>
      <c r="E208">
        <v>7.17003725</v>
      </c>
      <c r="F208">
        <v>2.4079962750000001E-3</v>
      </c>
      <c r="G208">
        <f t="shared" si="65"/>
        <v>2407.996275</v>
      </c>
      <c r="H208">
        <f t="shared" si="66"/>
        <v>77.055880799999997</v>
      </c>
      <c r="J208">
        <f t="shared" si="70"/>
        <v>7.17003725</v>
      </c>
      <c r="K208">
        <f t="shared" si="71"/>
        <v>2407.996275</v>
      </c>
      <c r="M208">
        <f t="shared" si="72"/>
        <v>0.85552141193382913</v>
      </c>
      <c r="N208">
        <f t="shared" si="72"/>
        <v>3.3816558107634465</v>
      </c>
      <c r="P208">
        <f>J208</f>
        <v>7.17003725</v>
      </c>
      <c r="Q208">
        <f>J208/K208</f>
        <v>2.9775948262212326E-3</v>
      </c>
    </row>
    <row r="209" spans="1:17" x14ac:dyDescent="0.2">
      <c r="A209" t="s">
        <v>59</v>
      </c>
      <c r="B209">
        <v>1.5625000000000001E-3</v>
      </c>
      <c r="C209">
        <v>2.9310506025000002E-4</v>
      </c>
      <c r="D209">
        <v>15.625</v>
      </c>
      <c r="E209">
        <v>2.9310506025</v>
      </c>
      <c r="F209">
        <v>1.2693949397499999E-3</v>
      </c>
      <c r="G209">
        <f t="shared" si="65"/>
        <v>1269.39493975</v>
      </c>
      <c r="H209">
        <f t="shared" si="66"/>
        <v>81.241276143999997</v>
      </c>
      <c r="J209">
        <f t="shared" si="70"/>
        <v>2.9310506025</v>
      </c>
      <c r="K209">
        <f t="shared" si="71"/>
        <v>1269.39493975</v>
      </c>
      <c r="M209">
        <f t="shared" si="72"/>
        <v>0.46702331628791216</v>
      </c>
      <c r="N209">
        <f t="shared" si="72"/>
        <v>3.1035967627324421</v>
      </c>
      <c r="P209">
        <f>J209</f>
        <v>2.9310506025</v>
      </c>
      <c r="Q209">
        <f>J209/K209</f>
        <v>2.3090139331083622E-3</v>
      </c>
    </row>
    <row r="210" spans="1:17" x14ac:dyDescent="0.2">
      <c r="A210" t="s">
        <v>59</v>
      </c>
      <c r="B210">
        <v>0</v>
      </c>
      <c r="C210">
        <v>0</v>
      </c>
      <c r="D210">
        <v>0</v>
      </c>
      <c r="E210">
        <v>0</v>
      </c>
      <c r="F210">
        <v>0</v>
      </c>
      <c r="G210">
        <f t="shared" si="65"/>
        <v>0</v>
      </c>
      <c r="H210" t="e">
        <f t="shared" si="66"/>
        <v>#DIV/0!</v>
      </c>
      <c r="J210">
        <f t="shared" si="70"/>
        <v>0</v>
      </c>
      <c r="K210">
        <f t="shared" si="71"/>
        <v>0</v>
      </c>
    </row>
    <row r="211" spans="1:17" x14ac:dyDescent="0.2">
      <c r="A211" t="s">
        <v>63</v>
      </c>
      <c r="B211">
        <v>0.1</v>
      </c>
      <c r="C211">
        <v>9.0816853124999999E-2</v>
      </c>
      <c r="D211">
        <v>1000</v>
      </c>
      <c r="E211">
        <v>908.16853125</v>
      </c>
      <c r="F211">
        <v>9.1831468749999905E-3</v>
      </c>
      <c r="G211">
        <f t="shared" si="65"/>
        <v>9183.1468749999913</v>
      </c>
      <c r="H211">
        <f t="shared" si="66"/>
        <v>9.1831468750000003</v>
      </c>
      <c r="J211">
        <f t="shared" si="70"/>
        <v>908.16853125</v>
      </c>
      <c r="K211">
        <f t="shared" si="71"/>
        <v>9183.1468749999913</v>
      </c>
      <c r="M211">
        <f>LOG(J211)</f>
        <v>2.9581664491821513</v>
      </c>
      <c r="N211">
        <f>LOG(K211)</f>
        <v>3.9629915304666126</v>
      </c>
      <c r="P211">
        <f>J211</f>
        <v>908.16853125</v>
      </c>
      <c r="Q211">
        <f>J211/K211</f>
        <v>9.8895132966061908E-2</v>
      </c>
    </row>
    <row r="212" spans="1:17" x14ac:dyDescent="0.2">
      <c r="A212" t="s">
        <v>63</v>
      </c>
      <c r="B212">
        <v>0.05</v>
      </c>
      <c r="D212">
        <v>500</v>
      </c>
      <c r="G212">
        <f t="shared" si="65"/>
        <v>0</v>
      </c>
      <c r="H212">
        <f t="shared" si="66"/>
        <v>100</v>
      </c>
    </row>
    <row r="213" spans="1:17" x14ac:dyDescent="0.2">
      <c r="A213" t="s">
        <v>63</v>
      </c>
      <c r="B213">
        <v>2.5000000000000001E-2</v>
      </c>
      <c r="C213">
        <v>2.4698934464E-2</v>
      </c>
      <c r="D213">
        <v>250</v>
      </c>
      <c r="E213">
        <v>246.98934464000001</v>
      </c>
      <c r="F213">
        <v>3.0106553600000398E-4</v>
      </c>
      <c r="G213">
        <f t="shared" si="65"/>
        <v>301.06553600000399</v>
      </c>
      <c r="H213">
        <f t="shared" si="66"/>
        <v>1.2042621439999948</v>
      </c>
      <c r="J213">
        <f t="shared" ref="J213:J219" si="73">E213</f>
        <v>246.98934464000001</v>
      </c>
      <c r="K213">
        <f t="shared" ref="K213:K219" si="74">G213</f>
        <v>301.06553600000399</v>
      </c>
      <c r="M213">
        <f t="shared" ref="M213:N219" si="75">LOG(J213)</f>
        <v>2.3926782177784185</v>
      </c>
      <c r="N213">
        <f t="shared" si="75"/>
        <v>2.4786610431856859</v>
      </c>
      <c r="P213">
        <f>J213</f>
        <v>246.98934464000001</v>
      </c>
      <c r="Q213">
        <f>J213/K213</f>
        <v>0.82038398656163936</v>
      </c>
    </row>
    <row r="214" spans="1:17" x14ac:dyDescent="0.2">
      <c r="A214" t="s">
        <v>63</v>
      </c>
      <c r="B214">
        <v>1.2500000000000001E-2</v>
      </c>
      <c r="C214">
        <v>8.1339464062500002E-3</v>
      </c>
      <c r="D214">
        <v>125</v>
      </c>
      <c r="E214">
        <v>81.339464062499999</v>
      </c>
      <c r="F214">
        <v>4.3660535937499996E-3</v>
      </c>
      <c r="G214">
        <f t="shared" si="65"/>
        <v>4366.053593749999</v>
      </c>
      <c r="H214">
        <f t="shared" si="66"/>
        <v>34.928428750000002</v>
      </c>
      <c r="J214">
        <f t="shared" si="73"/>
        <v>81.339464062499999</v>
      </c>
      <c r="K214">
        <f t="shared" si="74"/>
        <v>4366.053593749999</v>
      </c>
      <c r="M214">
        <f t="shared" si="75"/>
        <v>1.9103013065555901</v>
      </c>
      <c r="N214">
        <f t="shared" si="75"/>
        <v>3.6400890624145847</v>
      </c>
      <c r="P214">
        <f>J214</f>
        <v>81.339464062499999</v>
      </c>
      <c r="Q214">
        <f>J214/K214</f>
        <v>1.8629973800353104E-2</v>
      </c>
    </row>
    <row r="215" spans="1:17" x14ac:dyDescent="0.2">
      <c r="A215" t="s">
        <v>63</v>
      </c>
      <c r="B215">
        <v>6.2500000000000003E-3</v>
      </c>
      <c r="C215">
        <v>2.39372171025E-3</v>
      </c>
      <c r="D215">
        <v>62.5</v>
      </c>
      <c r="E215">
        <v>23.9372171025</v>
      </c>
      <c r="F215">
        <v>3.8562782897499999E-3</v>
      </c>
      <c r="G215">
        <f t="shared" si="65"/>
        <v>3856.2782897500001</v>
      </c>
      <c r="H215">
        <f t="shared" si="66"/>
        <v>61.700452636000001</v>
      </c>
      <c r="J215">
        <f t="shared" si="73"/>
        <v>23.9372171025</v>
      </c>
      <c r="K215">
        <f t="shared" si="74"/>
        <v>3856.2782897500001</v>
      </c>
      <c r="M215">
        <f t="shared" si="75"/>
        <v>1.3790736587153425</v>
      </c>
      <c r="N215">
        <f t="shared" si="75"/>
        <v>3.5861683673837361</v>
      </c>
      <c r="P215">
        <f>J215</f>
        <v>23.9372171025</v>
      </c>
      <c r="Q215">
        <f>J215/K215</f>
        <v>6.2073365312159132E-3</v>
      </c>
    </row>
    <row r="216" spans="1:17" x14ac:dyDescent="0.2">
      <c r="A216" t="s">
        <v>63</v>
      </c>
      <c r="B216">
        <v>3.1250000000000002E-3</v>
      </c>
      <c r="C216">
        <v>7.7677525625000001E-4</v>
      </c>
      <c r="D216">
        <v>31.25</v>
      </c>
      <c r="E216">
        <v>7.7677525625000001</v>
      </c>
      <c r="F216">
        <v>2.3482247437499998E-3</v>
      </c>
      <c r="G216">
        <f t="shared" si="65"/>
        <v>2348.22474375</v>
      </c>
      <c r="H216">
        <f t="shared" si="66"/>
        <v>75.143191799999997</v>
      </c>
      <c r="J216">
        <f t="shared" si="73"/>
        <v>7.7677525625000001</v>
      </c>
      <c r="K216">
        <f t="shared" si="74"/>
        <v>2348.22474375</v>
      </c>
      <c r="M216">
        <f t="shared" si="75"/>
        <v>0.890295382907621</v>
      </c>
      <c r="N216">
        <f t="shared" si="75"/>
        <v>3.3707396599944581</v>
      </c>
      <c r="P216">
        <f>J216</f>
        <v>7.7677525625000001</v>
      </c>
      <c r="Q216">
        <f>J216/K216</f>
        <v>3.307925522535496E-3</v>
      </c>
    </row>
    <row r="217" spans="1:17" x14ac:dyDescent="0.2">
      <c r="A217" t="s">
        <v>63</v>
      </c>
      <c r="B217">
        <v>1.5625000000000001E-3</v>
      </c>
      <c r="C217">
        <v>2.4777774900000001E-4</v>
      </c>
      <c r="D217">
        <v>15.625</v>
      </c>
      <c r="E217">
        <v>2.4777774899999998</v>
      </c>
      <c r="F217">
        <v>1.314722251E-3</v>
      </c>
      <c r="G217">
        <f t="shared" si="65"/>
        <v>1314.7222510000001</v>
      </c>
      <c r="H217">
        <f t="shared" si="66"/>
        <v>84.142224064000004</v>
      </c>
      <c r="J217">
        <f t="shared" si="73"/>
        <v>2.4777774899999998</v>
      </c>
      <c r="K217">
        <f t="shared" si="74"/>
        <v>1314.7222510000001</v>
      </c>
      <c r="M217">
        <f t="shared" si="75"/>
        <v>0.39406230316835267</v>
      </c>
      <c r="N217">
        <f t="shared" si="75"/>
        <v>3.1188340132069201</v>
      </c>
      <c r="P217">
        <f>J217</f>
        <v>2.4777774899999998</v>
      </c>
      <c r="Q217">
        <f>J217/K217</f>
        <v>1.8846395032223423E-3</v>
      </c>
    </row>
    <row r="218" spans="1:17" x14ac:dyDescent="0.2">
      <c r="A218" t="s">
        <v>63</v>
      </c>
      <c r="B218">
        <v>0</v>
      </c>
      <c r="C218">
        <v>0</v>
      </c>
      <c r="D218">
        <v>0</v>
      </c>
      <c r="E218">
        <v>0</v>
      </c>
      <c r="F218">
        <v>0</v>
      </c>
      <c r="G218">
        <f t="shared" si="65"/>
        <v>0</v>
      </c>
      <c r="H218" t="e">
        <f t="shared" si="66"/>
        <v>#DIV/0!</v>
      </c>
      <c r="J218">
        <f t="shared" si="73"/>
        <v>0</v>
      </c>
      <c r="K218">
        <f t="shared" si="74"/>
        <v>0</v>
      </c>
      <c r="M218" t="e">
        <f t="shared" si="75"/>
        <v>#NUM!</v>
      </c>
      <c r="N218" t="e">
        <f t="shared" si="75"/>
        <v>#NUM!</v>
      </c>
    </row>
    <row r="219" spans="1:17" x14ac:dyDescent="0.2">
      <c r="A219" t="s">
        <v>63</v>
      </c>
      <c r="B219">
        <v>0.1</v>
      </c>
      <c r="C219">
        <v>9.9607666220249996E-2</v>
      </c>
      <c r="D219">
        <v>1000</v>
      </c>
      <c r="E219">
        <v>996.07666220249996</v>
      </c>
      <c r="F219">
        <v>3.92333779750009E-4</v>
      </c>
      <c r="G219">
        <f t="shared" si="65"/>
        <v>392.333779750009</v>
      </c>
      <c r="H219">
        <f t="shared" si="66"/>
        <v>0.392333779750004</v>
      </c>
      <c r="J219">
        <f t="shared" si="73"/>
        <v>996.07666220249996</v>
      </c>
      <c r="K219">
        <f t="shared" si="74"/>
        <v>392.333779750009</v>
      </c>
      <c r="M219">
        <f t="shared" si="75"/>
        <v>2.9982927648195443</v>
      </c>
      <c r="N219">
        <f t="shared" si="75"/>
        <v>2.5936557022856803</v>
      </c>
      <c r="P219">
        <f>J219</f>
        <v>996.07666220249996</v>
      </c>
      <c r="Q219">
        <f>J219/K219</f>
        <v>2.538850115932382</v>
      </c>
    </row>
    <row r="220" spans="1:17" x14ac:dyDescent="0.2">
      <c r="A220" t="s">
        <v>63</v>
      </c>
      <c r="B220">
        <v>0.05</v>
      </c>
      <c r="D220">
        <v>500</v>
      </c>
      <c r="G220">
        <f t="shared" si="65"/>
        <v>0</v>
      </c>
      <c r="H220">
        <f t="shared" si="66"/>
        <v>100</v>
      </c>
    </row>
    <row r="221" spans="1:17" x14ac:dyDescent="0.2">
      <c r="A221" t="s">
        <v>63</v>
      </c>
      <c r="B221">
        <v>2.5000000000000001E-2</v>
      </c>
      <c r="C221">
        <v>2.3250703901000001E-2</v>
      </c>
      <c r="D221">
        <v>250</v>
      </c>
      <c r="E221">
        <v>232.50703901</v>
      </c>
      <c r="F221">
        <v>1.749296099E-3</v>
      </c>
      <c r="G221">
        <f t="shared" si="65"/>
        <v>1749.2960989999999</v>
      </c>
      <c r="H221">
        <f t="shared" si="66"/>
        <v>6.9971843959999998</v>
      </c>
      <c r="J221">
        <f t="shared" ref="J221:J226" si="76">E221</f>
        <v>232.50703901</v>
      </c>
      <c r="K221">
        <f t="shared" ref="K221:K226" si="77">G221</f>
        <v>1749.2960989999999</v>
      </c>
      <c r="M221">
        <f t="shared" ref="M221:N226" si="78">LOG(J221)</f>
        <v>2.3664361054278054</v>
      </c>
      <c r="N221">
        <f t="shared" si="78"/>
        <v>3.2428633276477878</v>
      </c>
      <c r="P221">
        <f>J221</f>
        <v>232.50703901</v>
      </c>
      <c r="Q221">
        <f>J221/K221</f>
        <v>0.13291462728517753</v>
      </c>
    </row>
    <row r="222" spans="1:17" x14ac:dyDescent="0.2">
      <c r="A222" t="s">
        <v>63</v>
      </c>
      <c r="B222">
        <v>1.2500000000000001E-2</v>
      </c>
      <c r="C222">
        <v>7.7433711202499998E-3</v>
      </c>
      <c r="D222">
        <v>125</v>
      </c>
      <c r="E222">
        <v>77.433711202500007</v>
      </c>
      <c r="F222">
        <v>4.75662887975E-3</v>
      </c>
      <c r="G222">
        <f t="shared" si="65"/>
        <v>4756.6288797500001</v>
      </c>
      <c r="H222">
        <f t="shared" si="66"/>
        <v>38.053031037999993</v>
      </c>
      <c r="J222">
        <f t="shared" si="76"/>
        <v>77.433711202500007</v>
      </c>
      <c r="K222">
        <f t="shared" si="77"/>
        <v>4756.6288797500001</v>
      </c>
      <c r="M222">
        <f t="shared" si="78"/>
        <v>1.8889300744016262</v>
      </c>
      <c r="N222">
        <f t="shared" si="78"/>
        <v>3.6772992683498731</v>
      </c>
      <c r="P222">
        <f>J222</f>
        <v>77.433711202500007</v>
      </c>
      <c r="Q222">
        <f>J222/K222</f>
        <v>1.6279115558531818E-2</v>
      </c>
    </row>
    <row r="223" spans="1:17" x14ac:dyDescent="0.2">
      <c r="A223" t="s">
        <v>63</v>
      </c>
      <c r="B223">
        <v>6.2500000000000003E-3</v>
      </c>
      <c r="C223">
        <v>2.3314642402500001E-3</v>
      </c>
      <c r="D223">
        <v>62.5</v>
      </c>
      <c r="E223">
        <v>23.314642402499999</v>
      </c>
      <c r="F223">
        <v>3.9185357597499998E-3</v>
      </c>
      <c r="G223">
        <f t="shared" si="65"/>
        <v>3918.5357597499997</v>
      </c>
      <c r="H223">
        <f t="shared" si="66"/>
        <v>62.696572155999995</v>
      </c>
      <c r="J223">
        <f t="shared" si="76"/>
        <v>23.314642402499999</v>
      </c>
      <c r="K223">
        <f t="shared" si="77"/>
        <v>3918.5357597499997</v>
      </c>
      <c r="M223">
        <f t="shared" si="78"/>
        <v>1.3676287586791236</v>
      </c>
      <c r="N223">
        <f t="shared" si="78"/>
        <v>3.5931238144039885</v>
      </c>
      <c r="P223">
        <f>J223</f>
        <v>23.314642402499999</v>
      </c>
      <c r="Q223">
        <f>J223/K223</f>
        <v>5.949835303783845E-3</v>
      </c>
    </row>
    <row r="224" spans="1:17" x14ac:dyDescent="0.2">
      <c r="A224" t="s">
        <v>63</v>
      </c>
      <c r="B224">
        <v>3.1250000000000002E-3</v>
      </c>
      <c r="C224">
        <v>1.0767735562500001E-3</v>
      </c>
      <c r="D224">
        <v>31.25</v>
      </c>
      <c r="E224">
        <v>10.7677355625</v>
      </c>
      <c r="F224">
        <v>2.0482264437500001E-3</v>
      </c>
      <c r="G224">
        <f t="shared" si="65"/>
        <v>2048.2264437499998</v>
      </c>
      <c r="H224">
        <f t="shared" si="66"/>
        <v>65.543246199999999</v>
      </c>
      <c r="J224">
        <f t="shared" si="76"/>
        <v>10.7677355625</v>
      </c>
      <c r="K224">
        <f t="shared" si="77"/>
        <v>2048.2264437499998</v>
      </c>
      <c r="M224">
        <f t="shared" si="78"/>
        <v>1.0321243814678258</v>
      </c>
      <c r="N224">
        <f t="shared" si="78"/>
        <v>3.3113779688246261</v>
      </c>
      <c r="P224">
        <f>J224</f>
        <v>10.7677355625</v>
      </c>
      <c r="Q224">
        <f>J224/K224</f>
        <v>5.2571021116131419E-3</v>
      </c>
    </row>
    <row r="225" spans="1:17" x14ac:dyDescent="0.2">
      <c r="A225" t="s">
        <v>63</v>
      </c>
      <c r="B225">
        <v>1.5625000000000001E-3</v>
      </c>
      <c r="C225">
        <v>1.9833269225000001E-4</v>
      </c>
      <c r="D225">
        <v>15.625</v>
      </c>
      <c r="E225">
        <v>1.9833269225000001</v>
      </c>
      <c r="F225">
        <v>1.3641673077500001E-3</v>
      </c>
      <c r="G225">
        <f t="shared" si="65"/>
        <v>1364.16730775</v>
      </c>
      <c r="H225">
        <f t="shared" si="66"/>
        <v>87.306707695999989</v>
      </c>
      <c r="J225">
        <f t="shared" si="76"/>
        <v>1.9833269225000001</v>
      </c>
      <c r="K225">
        <f t="shared" si="77"/>
        <v>1364.16730775</v>
      </c>
      <c r="M225">
        <f t="shared" si="78"/>
        <v>0.29739430721357246</v>
      </c>
      <c r="N225">
        <f t="shared" si="78"/>
        <v>3.134867637458798</v>
      </c>
      <c r="P225">
        <f>J225</f>
        <v>1.9833269225000001</v>
      </c>
      <c r="Q225">
        <f>J225/K225</f>
        <v>1.4538736643463592E-3</v>
      </c>
    </row>
    <row r="226" spans="1:17" x14ac:dyDescent="0.2">
      <c r="A226" t="s">
        <v>63</v>
      </c>
      <c r="B226">
        <v>0</v>
      </c>
      <c r="C226">
        <v>0</v>
      </c>
      <c r="D226">
        <v>0</v>
      </c>
      <c r="E226">
        <v>0</v>
      </c>
      <c r="F226">
        <v>0</v>
      </c>
      <c r="G226">
        <f t="shared" si="65"/>
        <v>0</v>
      </c>
      <c r="H226" t="e">
        <f t="shared" si="66"/>
        <v>#DIV/0!</v>
      </c>
      <c r="J226">
        <f t="shared" si="76"/>
        <v>0</v>
      </c>
      <c r="K226">
        <f t="shared" si="77"/>
        <v>0</v>
      </c>
      <c r="M226" t="e">
        <f t="shared" si="78"/>
        <v>#NUM!</v>
      </c>
      <c r="N226" t="e">
        <f t="shared" si="78"/>
        <v>#NUM!</v>
      </c>
    </row>
  </sheetData>
  <mergeCells count="3">
    <mergeCell ref="P1:Q1"/>
    <mergeCell ref="M1:N1"/>
    <mergeCell ref="J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0"/>
  <sheetViews>
    <sheetView zoomScale="70" zoomScaleNormal="70" workbookViewId="0">
      <pane xSplit="4" ySplit="2" topLeftCell="E96" activePane="bottomRight" state="frozen"/>
      <selection pane="topRight" activeCell="E1" sqref="E1"/>
      <selection pane="bottomLeft" activeCell="A3" sqref="A3"/>
      <selection pane="bottomRight" activeCell="H301" sqref="H301"/>
    </sheetView>
  </sheetViews>
  <sheetFormatPr defaultRowHeight="15" x14ac:dyDescent="0.25"/>
  <cols>
    <col min="1" max="1" width="23.5" style="12" bestFit="1" customWidth="1"/>
    <col min="2" max="2" width="12.75" style="12" bestFit="1" customWidth="1"/>
    <col min="3" max="3" width="14" style="12" bestFit="1" customWidth="1"/>
    <col min="4" max="4" width="12.375" style="12" bestFit="1" customWidth="1"/>
    <col min="5" max="5" width="12.375" style="12" customWidth="1"/>
    <col min="6" max="6" width="15" style="12" bestFit="1" customWidth="1"/>
    <col min="7" max="7" width="16.875" style="12" bestFit="1" customWidth="1"/>
    <col min="8" max="9" width="19.75" style="12" bestFit="1" customWidth="1"/>
    <col min="10" max="10" width="20.375" style="12" bestFit="1" customWidth="1"/>
    <col min="11" max="11" width="17.375" style="12" bestFit="1" customWidth="1"/>
    <col min="12" max="12" width="21.875" style="12" customWidth="1"/>
    <col min="13" max="14" width="17.875" style="12" customWidth="1"/>
    <col min="15" max="15" width="17.875" style="12" bestFit="1" customWidth="1"/>
    <col min="16" max="17" width="13.875" style="12" bestFit="1" customWidth="1"/>
    <col min="18" max="19" width="19.75" style="12" bestFit="1" customWidth="1"/>
    <col min="20" max="21" width="17.375" style="12" bestFit="1" customWidth="1"/>
    <col min="22" max="22" width="9" style="12"/>
    <col min="23" max="23" width="16.25" style="12" customWidth="1"/>
    <col min="24" max="16384" width="9" style="12"/>
  </cols>
  <sheetData>
    <row r="1" spans="1:21" ht="18.75" x14ac:dyDescent="0.3">
      <c r="A1" s="9"/>
      <c r="B1" s="9"/>
      <c r="C1" s="9"/>
      <c r="D1" s="10"/>
      <c r="E1" s="11"/>
      <c r="F1" s="9" t="s">
        <v>79</v>
      </c>
      <c r="G1" s="9"/>
      <c r="H1" s="9"/>
      <c r="I1" s="9"/>
      <c r="J1" s="9"/>
      <c r="K1" s="9"/>
      <c r="L1" s="9"/>
      <c r="M1" s="9"/>
      <c r="N1" s="9"/>
      <c r="O1" s="10"/>
      <c r="P1" s="109" t="s">
        <v>80</v>
      </c>
      <c r="Q1" s="109"/>
      <c r="R1" s="9"/>
      <c r="S1" s="9"/>
      <c r="T1" s="9"/>
    </row>
    <row r="2" spans="1:21" ht="18.75" x14ac:dyDescent="0.3">
      <c r="A2" s="9" t="s">
        <v>81</v>
      </c>
      <c r="B2" s="13" t="s">
        <v>82</v>
      </c>
      <c r="C2" s="13" t="s">
        <v>83</v>
      </c>
      <c r="D2" s="10" t="s">
        <v>84</v>
      </c>
      <c r="E2" s="11"/>
      <c r="F2" s="13" t="s">
        <v>85</v>
      </c>
      <c r="G2" s="13" t="s">
        <v>86</v>
      </c>
      <c r="H2" s="13" t="s">
        <v>87</v>
      </c>
      <c r="I2" s="13" t="s">
        <v>88</v>
      </c>
      <c r="J2" s="13" t="s">
        <v>89</v>
      </c>
      <c r="K2" s="13" t="s">
        <v>90</v>
      </c>
      <c r="L2" s="14"/>
      <c r="M2" s="14"/>
      <c r="N2" s="14"/>
      <c r="O2" s="15"/>
      <c r="P2" s="13" t="s">
        <v>85</v>
      </c>
      <c r="Q2" s="13" t="s">
        <v>86</v>
      </c>
      <c r="R2" s="13" t="s">
        <v>91</v>
      </c>
      <c r="S2" s="13" t="s">
        <v>92</v>
      </c>
      <c r="T2" s="13" t="s">
        <v>93</v>
      </c>
      <c r="U2" s="13" t="s">
        <v>90</v>
      </c>
    </row>
    <row r="3" spans="1:21" x14ac:dyDescent="0.25">
      <c r="A3" s="16"/>
      <c r="B3" s="17">
        <v>1000</v>
      </c>
      <c r="C3" s="17">
        <f>B3/10</f>
        <v>100</v>
      </c>
      <c r="D3" s="18">
        <v>2.1970000000000001</v>
      </c>
      <c r="E3" s="17"/>
      <c r="F3" s="19"/>
      <c r="J3" s="20"/>
      <c r="K3" s="20"/>
      <c r="L3" s="21"/>
      <c r="M3" s="21"/>
      <c r="N3" s="21"/>
      <c r="O3" s="22"/>
    </row>
    <row r="4" spans="1:21" x14ac:dyDescent="0.25">
      <c r="A4" s="16"/>
      <c r="B4" s="17">
        <f>B3/2</f>
        <v>500</v>
      </c>
      <c r="C4" s="17">
        <f t="shared" ref="C4:C25" si="0">B4/10</f>
        <v>50</v>
      </c>
      <c r="D4" s="18">
        <v>1.6985000000000001</v>
      </c>
      <c r="E4" s="17"/>
      <c r="F4" s="12" t="s">
        <v>94</v>
      </c>
      <c r="G4" s="12" t="s">
        <v>94</v>
      </c>
      <c r="H4" s="12" t="s">
        <v>95</v>
      </c>
      <c r="I4" s="12" t="s">
        <v>95</v>
      </c>
      <c r="J4" s="20" t="s">
        <v>96</v>
      </c>
      <c r="K4" s="20"/>
      <c r="L4" s="21"/>
      <c r="M4" s="21"/>
      <c r="N4" s="21"/>
      <c r="O4" s="22"/>
      <c r="P4" s="12" t="s">
        <v>94</v>
      </c>
      <c r="Q4" s="12" t="s">
        <v>94</v>
      </c>
    </row>
    <row r="5" spans="1:21" x14ac:dyDescent="0.25">
      <c r="A5" s="16"/>
      <c r="B5" s="17">
        <f t="shared" ref="B5:B9" si="1">B4/2</f>
        <v>250</v>
      </c>
      <c r="C5" s="17">
        <f t="shared" si="0"/>
        <v>25</v>
      </c>
      <c r="D5" s="18">
        <v>1.0794999999999999</v>
      </c>
      <c r="E5" s="23" t="s">
        <v>97</v>
      </c>
      <c r="F5" s="12">
        <f>SLOPE(D5:D10,B5:B10)</f>
        <v>4.4129917050691253E-3</v>
      </c>
      <c r="G5" s="12">
        <f>SLOPE(D3:D10,B3:B10)</f>
        <v>2.2828218730723175E-3</v>
      </c>
      <c r="H5" s="12">
        <v>-3.9999999999999998E-6</v>
      </c>
      <c r="I5" s="12">
        <v>-3.0000000000000001E-6</v>
      </c>
      <c r="J5" s="20">
        <v>-1.9999999999999999E-6</v>
      </c>
      <c r="K5" s="20">
        <v>-3.0000000000000001E-6</v>
      </c>
      <c r="L5" s="21"/>
      <c r="M5" s="21"/>
      <c r="N5" s="21"/>
      <c r="O5" s="22"/>
      <c r="P5" s="12">
        <f>SLOPE(B5:B10,D5:D10)</f>
        <v>223.10552295404952</v>
      </c>
      <c r="Q5" s="12">
        <f>SLOPE(B3:B10,D3:D10)</f>
        <v>399.15761739749206</v>
      </c>
      <c r="R5" s="12">
        <v>60.598999999999997</v>
      </c>
      <c r="S5" s="12">
        <v>202.4</v>
      </c>
      <c r="T5" s="12">
        <v>40.868000000000002</v>
      </c>
      <c r="U5" s="12">
        <v>182.48</v>
      </c>
    </row>
    <row r="6" spans="1:21" x14ac:dyDescent="0.25">
      <c r="A6" s="16"/>
      <c r="B6" s="17">
        <f t="shared" si="1"/>
        <v>125</v>
      </c>
      <c r="C6" s="17">
        <f t="shared" si="0"/>
        <v>12.5</v>
      </c>
      <c r="D6" s="18">
        <v>0.55750000000000011</v>
      </c>
      <c r="E6" s="23" t="s">
        <v>98</v>
      </c>
      <c r="F6" s="12">
        <f>INTERCEPT(D5:D10,B5:B10)</f>
        <v>-2.7571428571429579E-3</v>
      </c>
      <c r="G6" s="12">
        <f>INTERCEPT(D3:D10,B3:B10)</f>
        <v>0.18581566820276496</v>
      </c>
      <c r="H6" s="12">
        <v>5.4999999999999997E-3</v>
      </c>
      <c r="I6" s="12">
        <v>4.7999999999999996E-3</v>
      </c>
      <c r="J6" s="20">
        <v>4.8999999999999998E-3</v>
      </c>
      <c r="K6" s="20">
        <v>4.7999999999999996E-3</v>
      </c>
      <c r="L6" s="21"/>
      <c r="M6" s="21"/>
      <c r="N6" s="21"/>
      <c r="O6" s="22"/>
      <c r="P6" s="12">
        <f>INTERCEPT(B5:B10,D5:D10)</f>
        <v>1.8613643024101663</v>
      </c>
      <c r="Q6" s="12">
        <f>INTERCEPT(B3:B10,D3:D10)</f>
        <v>-52.144600634001335</v>
      </c>
      <c r="R6" s="12">
        <v>160.19999999999999</v>
      </c>
      <c r="S6" s="12">
        <v>20.135999999999999</v>
      </c>
      <c r="T6" s="12">
        <v>188.26</v>
      </c>
      <c r="U6" s="12">
        <v>33.515000000000001</v>
      </c>
    </row>
    <row r="7" spans="1:21" x14ac:dyDescent="0.25">
      <c r="A7" s="16"/>
      <c r="B7" s="17">
        <f t="shared" si="1"/>
        <v>62.5</v>
      </c>
      <c r="C7" s="17">
        <f t="shared" si="0"/>
        <v>6.25</v>
      </c>
      <c r="D7" s="18">
        <v>0.36049999999999999</v>
      </c>
      <c r="E7" s="23" t="s">
        <v>99</v>
      </c>
      <c r="H7" s="12">
        <v>3.0200000000000001E-2</v>
      </c>
      <c r="I7" s="12">
        <v>4.5999999999999999E-3</v>
      </c>
      <c r="J7" s="21"/>
      <c r="K7" s="21"/>
      <c r="L7" s="21"/>
      <c r="M7" s="21"/>
      <c r="N7" s="21"/>
      <c r="O7" s="22"/>
      <c r="P7" s="24"/>
      <c r="R7" s="12">
        <v>7.7073999999999998</v>
      </c>
      <c r="S7" s="12">
        <v>27.024999999999999</v>
      </c>
    </row>
    <row r="8" spans="1:21" x14ac:dyDescent="0.25">
      <c r="A8" s="16"/>
      <c r="B8" s="17">
        <f t="shared" si="1"/>
        <v>31.25</v>
      </c>
      <c r="C8" s="17">
        <f t="shared" si="0"/>
        <v>3.125</v>
      </c>
      <c r="D8" s="18">
        <v>0.13</v>
      </c>
      <c r="E8" s="17"/>
      <c r="F8" s="19"/>
      <c r="J8" s="21"/>
      <c r="K8" s="21"/>
      <c r="L8" s="21"/>
      <c r="M8" s="21"/>
      <c r="N8" s="21"/>
      <c r="O8" s="22"/>
    </row>
    <row r="9" spans="1:21" x14ac:dyDescent="0.25">
      <c r="A9" s="16"/>
      <c r="B9" s="17">
        <f t="shared" si="1"/>
        <v>15.625</v>
      </c>
      <c r="C9" s="17">
        <f t="shared" si="0"/>
        <v>1.5625</v>
      </c>
      <c r="D9" s="18">
        <v>-6.4999999999999997E-3</v>
      </c>
      <c r="E9" s="17"/>
      <c r="F9" s="19"/>
      <c r="J9" s="21"/>
      <c r="K9" s="21"/>
      <c r="L9" s="21"/>
      <c r="M9" s="21"/>
      <c r="N9" s="21"/>
      <c r="O9" s="22"/>
    </row>
    <row r="10" spans="1:21" x14ac:dyDescent="0.25">
      <c r="A10" s="16"/>
      <c r="B10" s="17">
        <v>0</v>
      </c>
      <c r="C10" s="17">
        <f t="shared" si="0"/>
        <v>0</v>
      </c>
      <c r="D10" s="18">
        <v>0</v>
      </c>
      <c r="E10" s="17"/>
      <c r="F10" s="19"/>
      <c r="J10" s="21"/>
      <c r="K10" s="21"/>
      <c r="L10" s="21"/>
      <c r="M10" s="21"/>
      <c r="N10" s="21"/>
      <c r="O10" s="22"/>
    </row>
    <row r="11" spans="1:21" x14ac:dyDescent="0.25">
      <c r="A11" s="25" t="s">
        <v>11</v>
      </c>
      <c r="B11" s="26">
        <v>1000</v>
      </c>
      <c r="C11" s="26">
        <f t="shared" si="0"/>
        <v>100</v>
      </c>
      <c r="D11" s="27">
        <v>2.1755</v>
      </c>
      <c r="E11" s="26"/>
      <c r="G11" s="12">
        <f t="shared" ref="G11:G26" si="2">(D11-$G$6)/$G$5</f>
        <v>871.58983154451482</v>
      </c>
      <c r="I11" s="28" t="e">
        <f>(SQRT(4*$I$5*$I$7+4*$I$5*D11+$I$6^2)-$I$6)/(2*$I$5)</f>
        <v>#NUM!</v>
      </c>
      <c r="J11" s="21"/>
      <c r="K11" s="20" t="e">
        <f t="shared" ref="K11:K26" si="3">(SQRT($K$6^2+4*$K$5*D11)-$K$6)/(2*$K$5)</f>
        <v>#NUM!</v>
      </c>
      <c r="L11" s="21"/>
      <c r="M11" s="21"/>
      <c r="N11" s="21"/>
      <c r="O11" s="22"/>
      <c r="Q11" s="12">
        <f>$Q$5*D11-$Q$6</f>
        <v>920.51199728224526</v>
      </c>
      <c r="S11" s="12">
        <f t="shared" ref="S11:S26" si="4">$S$5*D11^2-$S$6*D11+$S$7</f>
        <v>941.13790260000007</v>
      </c>
      <c r="U11" s="12">
        <f t="shared" ref="U11:U26" si="5">$U$5*D11^2+$U$6*D11</f>
        <v>936.55327212000009</v>
      </c>
    </row>
    <row r="12" spans="1:21" x14ac:dyDescent="0.25">
      <c r="A12" s="25" t="s">
        <v>11</v>
      </c>
      <c r="B12" s="26">
        <v>500</v>
      </c>
      <c r="C12" s="26">
        <f t="shared" si="0"/>
        <v>50</v>
      </c>
      <c r="D12" s="27">
        <v>1.6709999999999998</v>
      </c>
      <c r="E12" s="26"/>
      <c r="G12" s="12">
        <f t="shared" si="2"/>
        <v>650.59142341159168</v>
      </c>
      <c r="I12" s="28">
        <f t="shared" ref="I12:I26" si="6">(SQRT(4*$I$5*$I$7+4*$I$5*D12+$I$6^2)-$I$6)/(2*$I$5)</f>
        <v>514.57633828523126</v>
      </c>
      <c r="J12" s="21"/>
      <c r="K12" s="20">
        <f t="shared" si="3"/>
        <v>511.90279418224128</v>
      </c>
      <c r="L12" s="21"/>
      <c r="M12" s="21"/>
      <c r="N12" s="21"/>
      <c r="O12" s="22"/>
      <c r="Q12" s="12">
        <f>$Q$5*D12-$Q$6</f>
        <v>719.1369793052105</v>
      </c>
      <c r="S12" s="12">
        <f t="shared" si="4"/>
        <v>558.52732239999989</v>
      </c>
      <c r="U12" s="12">
        <f t="shared" si="5"/>
        <v>565.53170267999985</v>
      </c>
    </row>
    <row r="13" spans="1:21" x14ac:dyDescent="0.25">
      <c r="A13" s="25" t="s">
        <v>11</v>
      </c>
      <c r="B13" s="26">
        <v>250</v>
      </c>
      <c r="C13" s="26">
        <f t="shared" si="0"/>
        <v>25</v>
      </c>
      <c r="D13" s="27">
        <v>0.94399999999999995</v>
      </c>
      <c r="E13" s="26"/>
      <c r="F13" s="12">
        <f>(D13+$F$6)/$F$5</f>
        <v>213.28906103804096</v>
      </c>
      <c r="G13" s="12">
        <f t="shared" si="2"/>
        <v>332.12592744997607</v>
      </c>
      <c r="H13" s="12">
        <f t="shared" ref="H13:H18" si="7">(SQRT(4*$H$5*$H$7+4*$H$5*D13+$H$6^2)-$H$6)/(2*$H$5)</f>
        <v>208.84955343173448</v>
      </c>
      <c r="I13" s="28">
        <f t="shared" si="6"/>
        <v>230.96573038172826</v>
      </c>
      <c r="J13" s="20">
        <f t="shared" ref="J13:J18" si="8">(SQRT($J$6^2+4*$J$5*D13)-$J$6)/(2*$J$5)</f>
        <v>210.78848359920491</v>
      </c>
      <c r="K13" s="20">
        <f t="shared" si="3"/>
        <v>229.62000970113496</v>
      </c>
      <c r="L13" s="21"/>
      <c r="M13" s="21"/>
      <c r="N13" s="21"/>
      <c r="O13" s="22"/>
      <c r="P13" s="12">
        <f>$P$5*D13+$P$6</f>
        <v>212.47297797103289</v>
      </c>
      <c r="Q13" s="12">
        <f t="shared" ref="Q13:Q26" si="9">$Q$5*D13-$Q$6</f>
        <v>428.94939145723384</v>
      </c>
      <c r="R13" s="12">
        <f>60.599*D13^2+160.2*D13+7.7074</f>
        <v>212.93815046399999</v>
      </c>
      <c r="S13" s="12">
        <f t="shared" si="4"/>
        <v>188.38254239999998</v>
      </c>
      <c r="T13" s="12">
        <f t="shared" ref="T13:T18" si="10">$T$5*D13^2+$T$6*D13</f>
        <v>214.13638604799999</v>
      </c>
      <c r="U13" s="12">
        <f t="shared" si="5"/>
        <v>194.25265727999997</v>
      </c>
    </row>
    <row r="14" spans="1:21" x14ac:dyDescent="0.25">
      <c r="A14" s="25" t="s">
        <v>11</v>
      </c>
      <c r="B14" s="26">
        <v>125</v>
      </c>
      <c r="C14" s="26">
        <f t="shared" si="0"/>
        <v>12.5</v>
      </c>
      <c r="D14" s="27">
        <v>0.437</v>
      </c>
      <c r="E14" s="26"/>
      <c r="F14" s="12">
        <f t="shared" ref="F14:F26" si="11">(D14+$F$6)/$F$5</f>
        <v>98.401013680594502</v>
      </c>
      <c r="G14" s="12">
        <f t="shared" si="2"/>
        <v>110.03238349875306</v>
      </c>
      <c r="H14" s="12">
        <f t="shared" si="7"/>
        <v>90.963119329575747</v>
      </c>
      <c r="I14" s="28">
        <f t="shared" si="6"/>
        <v>98.002849008630136</v>
      </c>
      <c r="J14" s="20">
        <f t="shared" si="8"/>
        <v>92.690413358607856</v>
      </c>
      <c r="K14" s="20">
        <f t="shared" si="3"/>
        <v>96.911575025350558</v>
      </c>
      <c r="L14" s="21"/>
      <c r="M14" s="21"/>
      <c r="N14" s="21"/>
      <c r="O14" s="22"/>
      <c r="P14" s="12">
        <f t="shared" ref="P14:P18" si="12">$P$5*D14+$P$6</f>
        <v>99.3584778333298</v>
      </c>
      <c r="Q14" s="12">
        <f t="shared" si="9"/>
        <v>226.57647943670537</v>
      </c>
      <c r="R14" s="12">
        <f t="shared" ref="R14:R18" si="13">60.599*D14^2+160.2*D14+7.7074</f>
        <v>89.287330430999987</v>
      </c>
      <c r="S14" s="12">
        <f t="shared" si="4"/>
        <v>56.877693600000001</v>
      </c>
      <c r="T14" s="12">
        <f t="shared" si="10"/>
        <v>90.074141091999991</v>
      </c>
      <c r="U14" s="12">
        <f t="shared" si="5"/>
        <v>49.494078119999998</v>
      </c>
    </row>
    <row r="15" spans="1:21" x14ac:dyDescent="0.25">
      <c r="A15" s="25" t="s">
        <v>11</v>
      </c>
      <c r="B15" s="26">
        <v>62.5</v>
      </c>
      <c r="C15" s="26">
        <f t="shared" si="0"/>
        <v>6.25</v>
      </c>
      <c r="D15" s="27">
        <v>0.1865</v>
      </c>
      <c r="E15" s="26"/>
      <c r="F15" s="12">
        <f t="shared" si="11"/>
        <v>41.636800932980428</v>
      </c>
      <c r="G15" s="12">
        <f t="shared" si="2"/>
        <v>0.29977450510145837</v>
      </c>
      <c r="H15" s="12">
        <f t="shared" si="7"/>
        <v>40.598732417380418</v>
      </c>
      <c r="I15" s="28">
        <f t="shared" si="6"/>
        <v>40.855744933810328</v>
      </c>
      <c r="J15" s="20">
        <f t="shared" si="8"/>
        <v>38.671630618233955</v>
      </c>
      <c r="K15" s="20">
        <f t="shared" si="3"/>
        <v>39.846506728191592</v>
      </c>
      <c r="L15" s="21"/>
      <c r="M15" s="21"/>
      <c r="N15" s="21"/>
      <c r="O15" s="22"/>
      <c r="P15" s="12">
        <f t="shared" si="12"/>
        <v>43.470544333340399</v>
      </c>
      <c r="Q15" s="12">
        <f t="shared" si="9"/>
        <v>126.58749627863361</v>
      </c>
      <c r="R15" s="12">
        <f t="shared" si="13"/>
        <v>39.692469567749995</v>
      </c>
      <c r="S15" s="12">
        <f t="shared" si="4"/>
        <v>30.309563399999998</v>
      </c>
      <c r="T15" s="12">
        <f t="shared" si="10"/>
        <v>36.531970993000002</v>
      </c>
      <c r="U15" s="12">
        <f t="shared" si="5"/>
        <v>12.597612479999999</v>
      </c>
    </row>
    <row r="16" spans="1:21" x14ac:dyDescent="0.25">
      <c r="A16" s="25" t="s">
        <v>11</v>
      </c>
      <c r="B16" s="26">
        <v>31.25</v>
      </c>
      <c r="C16" s="26">
        <f t="shared" si="0"/>
        <v>3.125</v>
      </c>
      <c r="D16" s="27">
        <v>5.8499999999999996E-2</v>
      </c>
      <c r="E16" s="26"/>
      <c r="F16" s="12">
        <f t="shared" si="11"/>
        <v>12.631534538990003</v>
      </c>
      <c r="G16" s="12">
        <f t="shared" si="2"/>
        <v>-55.771179391854254</v>
      </c>
      <c r="H16" s="12">
        <f t="shared" si="7"/>
        <v>16.321000030543299</v>
      </c>
      <c r="I16" s="28">
        <f t="shared" si="6"/>
        <v>13.255653552777934</v>
      </c>
      <c r="J16" s="20">
        <f t="shared" si="8"/>
        <v>11.99752679559643</v>
      </c>
      <c r="K16" s="20">
        <f t="shared" si="3"/>
        <v>12.281776267680904</v>
      </c>
      <c r="L16" s="21"/>
      <c r="M16" s="21"/>
      <c r="N16" s="21"/>
      <c r="O16" s="22"/>
      <c r="P16" s="12">
        <f t="shared" si="12"/>
        <v>14.913037395222062</v>
      </c>
      <c r="Q16" s="12">
        <f t="shared" si="9"/>
        <v>75.495321251754618</v>
      </c>
      <c r="R16" s="12">
        <f t="shared" si="13"/>
        <v>17.286484927749999</v>
      </c>
      <c r="S16" s="12">
        <f t="shared" si="4"/>
        <v>26.539707399999998</v>
      </c>
      <c r="T16" s="12">
        <f t="shared" si="10"/>
        <v>11.153070512999999</v>
      </c>
      <c r="U16" s="12">
        <f t="shared" si="5"/>
        <v>2.58511968</v>
      </c>
    </row>
    <row r="17" spans="1:45" x14ac:dyDescent="0.25">
      <c r="A17" s="25" t="s">
        <v>11</v>
      </c>
      <c r="B17" s="26">
        <v>15.625</v>
      </c>
      <c r="C17" s="26">
        <f t="shared" si="0"/>
        <v>1.5625</v>
      </c>
      <c r="D17" s="27">
        <v>-5.0000000000000001E-4</v>
      </c>
      <c r="E17" s="26"/>
      <c r="F17" s="12">
        <f t="shared" si="11"/>
        <v>-0.73808043948995772</v>
      </c>
      <c r="G17" s="12">
        <f t="shared" si="2"/>
        <v>-81.61638470373228</v>
      </c>
      <c r="H17" s="12">
        <f t="shared" si="7"/>
        <v>5.4213754998621351</v>
      </c>
      <c r="I17" s="28">
        <f t="shared" si="6"/>
        <v>0.85462315462693272</v>
      </c>
      <c r="J17" s="20">
        <f t="shared" si="8"/>
        <v>-0.10203656675058376</v>
      </c>
      <c r="K17" s="20">
        <f t="shared" si="3"/>
        <v>-0.10415988586558987</v>
      </c>
      <c r="L17" s="21"/>
      <c r="M17" s="21"/>
      <c r="N17" s="21"/>
      <c r="O17" s="22"/>
      <c r="P17" s="12">
        <f t="shared" si="12"/>
        <v>1.7498115409331414</v>
      </c>
      <c r="Q17" s="12">
        <f t="shared" si="9"/>
        <v>51.945021825302589</v>
      </c>
      <c r="R17" s="12">
        <f t="shared" si="13"/>
        <v>7.6273151497500002</v>
      </c>
      <c r="S17" s="12">
        <f t="shared" si="4"/>
        <v>27.035118599999997</v>
      </c>
      <c r="T17" s="12">
        <f t="shared" si="10"/>
        <v>-9.4119782999999985E-2</v>
      </c>
      <c r="U17" s="12">
        <f t="shared" si="5"/>
        <v>-1.6711880000000002E-2</v>
      </c>
    </row>
    <row r="18" spans="1:45" x14ac:dyDescent="0.25">
      <c r="A18" s="25" t="s">
        <v>11</v>
      </c>
      <c r="B18" s="26">
        <v>0</v>
      </c>
      <c r="C18" s="26">
        <f t="shared" si="0"/>
        <v>0</v>
      </c>
      <c r="D18" s="27">
        <v>2E-3</v>
      </c>
      <c r="E18" s="26"/>
      <c r="F18" s="12">
        <f t="shared" si="11"/>
        <v>-0.17157133023233226</v>
      </c>
      <c r="G18" s="12">
        <f t="shared" si="2"/>
        <v>-80.521248885432357</v>
      </c>
      <c r="H18" s="12">
        <f t="shared" si="7"/>
        <v>5.8796878026594204</v>
      </c>
      <c r="I18" s="28">
        <f t="shared" si="6"/>
        <v>1.376183675943649</v>
      </c>
      <c r="J18" s="20">
        <f t="shared" si="8"/>
        <v>0.4082312868504846</v>
      </c>
      <c r="K18" s="20">
        <f t="shared" si="3"/>
        <v>0.41677523016193813</v>
      </c>
      <c r="L18" s="21"/>
      <c r="M18" s="21"/>
      <c r="N18" s="21"/>
      <c r="O18" s="22"/>
      <c r="P18" s="12">
        <f t="shared" si="12"/>
        <v>2.3075753483182653</v>
      </c>
      <c r="Q18" s="12">
        <f t="shared" si="9"/>
        <v>52.94291586879632</v>
      </c>
      <c r="R18" s="12">
        <f t="shared" si="13"/>
        <v>8.028042396</v>
      </c>
      <c r="S18" s="12">
        <f t="shared" si="4"/>
        <v>26.985537599999997</v>
      </c>
      <c r="T18" s="12">
        <f t="shared" si="10"/>
        <v>0.37668347199999996</v>
      </c>
      <c r="U18" s="12">
        <f t="shared" si="5"/>
        <v>6.7759920000000001E-2</v>
      </c>
    </row>
    <row r="19" spans="1:45" x14ac:dyDescent="0.25">
      <c r="A19" s="25" t="s">
        <v>11</v>
      </c>
      <c r="B19" s="26">
        <v>1000</v>
      </c>
      <c r="C19" s="26">
        <f t="shared" si="0"/>
        <v>100</v>
      </c>
      <c r="D19" s="27">
        <v>2.0535000000000001</v>
      </c>
      <c r="E19" s="26"/>
      <c r="F19" s="12">
        <f t="shared" si="11"/>
        <v>464.70580372657514</v>
      </c>
      <c r="G19" s="12">
        <f t="shared" si="2"/>
        <v>818.14720361147897</v>
      </c>
      <c r="I19" s="28" t="e">
        <f t="shared" si="6"/>
        <v>#NUM!</v>
      </c>
      <c r="J19" s="20"/>
      <c r="K19" s="20" t="e">
        <f t="shared" si="3"/>
        <v>#NUM!</v>
      </c>
      <c r="L19" s="21"/>
      <c r="M19" s="21"/>
      <c r="N19" s="21"/>
      <c r="O19" s="22"/>
      <c r="Q19" s="12">
        <f t="shared" si="9"/>
        <v>871.81476795975129</v>
      </c>
      <c r="S19" s="12">
        <f t="shared" si="4"/>
        <v>839.16864339999995</v>
      </c>
      <c r="U19" s="12">
        <f t="shared" si="5"/>
        <v>838.31607587999997</v>
      </c>
    </row>
    <row r="20" spans="1:45" x14ac:dyDescent="0.25">
      <c r="A20" s="25" t="s">
        <v>11</v>
      </c>
      <c r="B20" s="26">
        <v>500</v>
      </c>
      <c r="C20" s="26">
        <f t="shared" si="0"/>
        <v>50</v>
      </c>
      <c r="D20" s="27">
        <v>1.5880000000000001</v>
      </c>
      <c r="E20" s="26"/>
      <c r="F20" s="12">
        <f t="shared" si="11"/>
        <v>359.2218075828053</v>
      </c>
      <c r="G20" s="12">
        <f t="shared" si="2"/>
        <v>614.23291424403453</v>
      </c>
      <c r="I20" s="28">
        <f t="shared" si="6"/>
        <v>469.64665381847084</v>
      </c>
      <c r="J20" s="20"/>
      <c r="K20" s="20">
        <f t="shared" si="3"/>
        <v>467.33400133667612</v>
      </c>
      <c r="L20" s="21"/>
      <c r="M20" s="21"/>
      <c r="N20" s="21"/>
      <c r="O20" s="22"/>
      <c r="Q20" s="12">
        <f t="shared" si="9"/>
        <v>686.00689706121875</v>
      </c>
      <c r="S20" s="12">
        <f t="shared" si="4"/>
        <v>505.45001760000008</v>
      </c>
      <c r="U20" s="12">
        <f t="shared" si="5"/>
        <v>513.38966512000002</v>
      </c>
    </row>
    <row r="21" spans="1:45" x14ac:dyDescent="0.25">
      <c r="A21" s="25" t="s">
        <v>11</v>
      </c>
      <c r="B21" s="26">
        <v>250</v>
      </c>
      <c r="C21" s="26">
        <f t="shared" si="0"/>
        <v>25</v>
      </c>
      <c r="D21" s="27">
        <v>0.94699999999999995</v>
      </c>
      <c r="E21" s="26"/>
      <c r="F21" s="12">
        <f t="shared" si="11"/>
        <v>213.96887196915006</v>
      </c>
      <c r="G21" s="12">
        <f t="shared" si="2"/>
        <v>333.44009043193597</v>
      </c>
      <c r="H21" s="12">
        <f t="shared" ref="H21:H26" si="14">(SQRT(4*$H$5*$H$7+4*$H$5*D21+$H$6^2)-$H$6)/(2*$H$5)</f>
        <v>209.63364839110088</v>
      </c>
      <c r="I21" s="28">
        <f t="shared" si="6"/>
        <v>231.84509154632838</v>
      </c>
      <c r="J21" s="20">
        <f t="shared" ref="J21:J26" si="15">(SQRT($J$6^2+4*$J$5*D21)-$J$6)/(2*$J$5)</f>
        <v>211.52824410346781</v>
      </c>
      <c r="K21" s="20">
        <f t="shared" si="3"/>
        <v>230.49729295346336</v>
      </c>
      <c r="L21" s="21"/>
      <c r="M21" s="21"/>
      <c r="N21" s="21"/>
      <c r="O21" s="22"/>
      <c r="P21" s="12">
        <f t="shared" ref="P21:P26" si="16">$P$5*D21+$P$6</f>
        <v>213.14229453989503</v>
      </c>
      <c r="Q21" s="12">
        <f t="shared" si="9"/>
        <v>430.14686430942629</v>
      </c>
      <c r="R21" s="12">
        <f t="shared" ref="R21:R26" si="17">60.599*D21^2+160.2*D21+7.7074</f>
        <v>213.76252859099998</v>
      </c>
      <c r="S21" s="12">
        <f t="shared" si="4"/>
        <v>189.47034959999999</v>
      </c>
      <c r="T21" s="12">
        <f t="shared" ref="T21:T26" si="18">$T$5*D21^2+$T$6*D21</f>
        <v>214.933010212</v>
      </c>
      <c r="U21" s="12">
        <f t="shared" si="5"/>
        <v>195.38841131999999</v>
      </c>
    </row>
    <row r="22" spans="1:45" x14ac:dyDescent="0.25">
      <c r="A22" s="25" t="s">
        <v>11</v>
      </c>
      <c r="B22" s="26">
        <v>125</v>
      </c>
      <c r="C22" s="26">
        <f t="shared" si="0"/>
        <v>12.5</v>
      </c>
      <c r="D22" s="27">
        <v>0.42149999999999999</v>
      </c>
      <c r="E22" s="26"/>
      <c r="F22" s="12">
        <f t="shared" si="11"/>
        <v>94.888657203197212</v>
      </c>
      <c r="G22" s="12">
        <f t="shared" si="2"/>
        <v>103.24254142529358</v>
      </c>
      <c r="H22" s="12">
        <f t="shared" si="14"/>
        <v>87.724000146721465</v>
      </c>
      <c r="I22" s="28">
        <f t="shared" si="6"/>
        <v>94.332467328511314</v>
      </c>
      <c r="J22" s="20">
        <f t="shared" si="15"/>
        <v>89.273360354702206</v>
      </c>
      <c r="K22" s="20">
        <f t="shared" si="3"/>
        <v>93.246860636615168</v>
      </c>
      <c r="L22" s="21"/>
      <c r="M22" s="21"/>
      <c r="N22" s="21"/>
      <c r="O22" s="22"/>
      <c r="P22" s="12">
        <f t="shared" si="16"/>
        <v>95.900342227542041</v>
      </c>
      <c r="Q22" s="12">
        <f t="shared" si="9"/>
        <v>220.38953636704423</v>
      </c>
      <c r="R22" s="12">
        <f t="shared" si="17"/>
        <v>85.997854687749992</v>
      </c>
      <c r="S22" s="12">
        <f t="shared" si="4"/>
        <v>54.4965154</v>
      </c>
      <c r="T22" s="12">
        <f t="shared" si="18"/>
        <v>86.612290832999989</v>
      </c>
      <c r="U22" s="12">
        <f t="shared" si="5"/>
        <v>46.546379879999996</v>
      </c>
    </row>
    <row r="23" spans="1:45" x14ac:dyDescent="0.25">
      <c r="A23" s="25" t="s">
        <v>11</v>
      </c>
      <c r="B23" s="26">
        <v>62.5</v>
      </c>
      <c r="C23" s="26">
        <f t="shared" si="0"/>
        <v>6.25</v>
      </c>
      <c r="D23" s="27">
        <v>0.153</v>
      </c>
      <c r="E23" s="26"/>
      <c r="F23" s="12">
        <f t="shared" si="11"/>
        <v>34.045578868928246</v>
      </c>
      <c r="G23" s="12">
        <f t="shared" si="2"/>
        <v>-14.37504546011742</v>
      </c>
      <c r="H23" s="12">
        <f t="shared" si="14"/>
        <v>34.157631865191185</v>
      </c>
      <c r="I23" s="28">
        <f t="shared" si="6"/>
        <v>33.536258739745293</v>
      </c>
      <c r="J23" s="20">
        <f t="shared" si="15"/>
        <v>31.632914816233153</v>
      </c>
      <c r="K23" s="20">
        <f t="shared" si="3"/>
        <v>32.536645826004332</v>
      </c>
      <c r="L23" s="21"/>
      <c r="M23" s="21"/>
      <c r="N23" s="21"/>
      <c r="O23" s="22"/>
      <c r="P23" s="12">
        <f t="shared" si="16"/>
        <v>35.996509314379743</v>
      </c>
      <c r="Q23" s="12">
        <f t="shared" si="9"/>
        <v>113.21571609581761</v>
      </c>
      <c r="R23" s="12">
        <f t="shared" si="17"/>
        <v>33.636561990999994</v>
      </c>
      <c r="S23" s="12">
        <f t="shared" si="4"/>
        <v>28.682173599999999</v>
      </c>
      <c r="T23" s="12">
        <f t="shared" si="18"/>
        <v>29.760459011999998</v>
      </c>
      <c r="U23" s="12">
        <f t="shared" si="5"/>
        <v>9.3994693199999997</v>
      </c>
    </row>
    <row r="24" spans="1:45" x14ac:dyDescent="0.25">
      <c r="A24" s="25" t="s">
        <v>11</v>
      </c>
      <c r="B24" s="26">
        <v>31.25</v>
      </c>
      <c r="C24" s="26">
        <f t="shared" si="0"/>
        <v>3.125</v>
      </c>
      <c r="D24" s="27">
        <v>6.9000000000000006E-2</v>
      </c>
      <c r="E24" s="26"/>
      <c r="F24" s="12">
        <f t="shared" si="11"/>
        <v>15.010872797872032</v>
      </c>
      <c r="G24" s="12">
        <f t="shared" si="2"/>
        <v>-51.171608954994603</v>
      </c>
      <c r="H24" s="12">
        <f t="shared" si="14"/>
        <v>18.279371208567742</v>
      </c>
      <c r="I24" s="28">
        <f t="shared" si="6"/>
        <v>15.483163554365381</v>
      </c>
      <c r="J24" s="20">
        <f t="shared" si="15"/>
        <v>14.163512277566051</v>
      </c>
      <c r="K24" s="20">
        <f t="shared" si="3"/>
        <v>14.506524533780771</v>
      </c>
      <c r="L24" s="21"/>
      <c r="M24" s="21"/>
      <c r="N24" s="21"/>
      <c r="O24" s="22"/>
      <c r="P24" s="12">
        <f t="shared" si="16"/>
        <v>17.255645386239586</v>
      </c>
      <c r="Q24" s="12">
        <f t="shared" si="9"/>
        <v>79.686476234428284</v>
      </c>
      <c r="R24" s="12">
        <f t="shared" si="17"/>
        <v>19.049711839</v>
      </c>
      <c r="S24" s="12">
        <f t="shared" si="4"/>
        <v>26.599242399999998</v>
      </c>
      <c r="T24" s="12">
        <f t="shared" si="18"/>
        <v>13.184512548000001</v>
      </c>
      <c r="U24" s="12">
        <f t="shared" si="5"/>
        <v>3.1813222800000007</v>
      </c>
    </row>
    <row r="25" spans="1:45" x14ac:dyDescent="0.25">
      <c r="A25" s="25" t="s">
        <v>11</v>
      </c>
      <c r="B25" s="26">
        <v>15.625</v>
      </c>
      <c r="C25" s="26">
        <f t="shared" si="0"/>
        <v>1.5625</v>
      </c>
      <c r="D25" s="27">
        <v>3.0000000000000001E-3</v>
      </c>
      <c r="E25" s="26"/>
      <c r="F25" s="12">
        <f t="shared" si="11"/>
        <v>5.5032313470717936E-2</v>
      </c>
      <c r="G25" s="12">
        <f t="shared" si="2"/>
        <v>-80.083194558112396</v>
      </c>
      <c r="H25" s="12">
        <f t="shared" si="14"/>
        <v>6.0630990326396734</v>
      </c>
      <c r="I25" s="28">
        <f t="shared" si="6"/>
        <v>1.5849032823423737</v>
      </c>
      <c r="J25" s="20">
        <f t="shared" si="15"/>
        <v>0.61239797194932721</v>
      </c>
      <c r="K25" s="20">
        <f t="shared" si="3"/>
        <v>0.6252443315463615</v>
      </c>
      <c r="L25" s="21"/>
      <c r="M25" s="21"/>
      <c r="N25" s="21"/>
      <c r="O25" s="22"/>
      <c r="P25" s="12">
        <f t="shared" si="16"/>
        <v>2.530680871272315</v>
      </c>
      <c r="Q25" s="12">
        <f t="shared" si="9"/>
        <v>53.342073486193812</v>
      </c>
      <c r="R25" s="12">
        <f t="shared" si="17"/>
        <v>8.1885453909999999</v>
      </c>
      <c r="S25" s="12">
        <f t="shared" si="4"/>
        <v>26.966413599999999</v>
      </c>
      <c r="T25" s="12">
        <f t="shared" si="18"/>
        <v>0.56514781199999997</v>
      </c>
      <c r="U25" s="12">
        <f t="shared" si="5"/>
        <v>0.10218732000000001</v>
      </c>
    </row>
    <row r="26" spans="1:45" ht="15.75" thickBot="1" x14ac:dyDescent="0.3">
      <c r="A26" s="29" t="s">
        <v>11</v>
      </c>
      <c r="B26" s="30">
        <v>0</v>
      </c>
      <c r="C26" s="30">
        <v>0</v>
      </c>
      <c r="D26" s="31">
        <v>1E-3</v>
      </c>
      <c r="E26" s="30"/>
      <c r="F26" s="32">
        <f t="shared" si="11"/>
        <v>-0.39817497393538243</v>
      </c>
      <c r="G26" s="32">
        <f t="shared" si="2"/>
        <v>-80.959303212752332</v>
      </c>
      <c r="H26" s="32">
        <f t="shared" si="14"/>
        <v>5.6963259119235552</v>
      </c>
      <c r="I26" s="32">
        <f t="shared" si="6"/>
        <v>1.1675186039734018</v>
      </c>
      <c r="J26" s="33">
        <f t="shared" si="15"/>
        <v>0.2040986352052146</v>
      </c>
      <c r="K26" s="33">
        <f t="shared" si="3"/>
        <v>0.20836046713598039</v>
      </c>
      <c r="L26" s="34"/>
      <c r="M26" s="34"/>
      <c r="N26" s="34"/>
      <c r="O26" s="35"/>
      <c r="P26" s="32">
        <f t="shared" si="16"/>
        <v>2.084469825364216</v>
      </c>
      <c r="Q26" s="32">
        <f t="shared" si="9"/>
        <v>52.543758251398827</v>
      </c>
      <c r="R26" s="32">
        <f t="shared" si="17"/>
        <v>7.8676605989999997</v>
      </c>
      <c r="S26" s="32">
        <f t="shared" si="4"/>
        <v>27.005066399999997</v>
      </c>
      <c r="T26" s="32">
        <f t="shared" si="18"/>
        <v>0.18830086799999998</v>
      </c>
      <c r="U26" s="32">
        <f t="shared" si="5"/>
        <v>3.3697480000000002E-2</v>
      </c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</row>
    <row r="27" spans="1:45" x14ac:dyDescent="0.25">
      <c r="A27" s="17"/>
      <c r="B27" s="17">
        <v>1000</v>
      </c>
      <c r="C27" s="17">
        <f>B27/10</f>
        <v>100</v>
      </c>
      <c r="D27" s="17">
        <v>2.0724999999999998</v>
      </c>
      <c r="E27" s="17"/>
      <c r="F27" s="36"/>
      <c r="G27" s="36"/>
      <c r="H27" s="36"/>
      <c r="I27" s="19"/>
      <c r="J27" s="36"/>
      <c r="O27" s="37"/>
    </row>
    <row r="28" spans="1:45" x14ac:dyDescent="0.25">
      <c r="A28" s="17"/>
      <c r="B28" s="17">
        <f>B27/2</f>
        <v>500</v>
      </c>
      <c r="C28" s="17">
        <f t="shared" ref="C28:C82" si="19">B28/10</f>
        <v>50</v>
      </c>
      <c r="D28" s="17">
        <v>1.1345000000000001</v>
      </c>
      <c r="E28" s="17"/>
      <c r="F28" s="38"/>
      <c r="G28" s="38"/>
      <c r="H28" s="28"/>
      <c r="I28" s="19"/>
      <c r="J28" s="19"/>
      <c r="O28" s="39"/>
    </row>
    <row r="29" spans="1:45" x14ac:dyDescent="0.25">
      <c r="A29" s="17"/>
      <c r="B29" s="17">
        <f t="shared" ref="B29:B33" si="20">B28/2</f>
        <v>250</v>
      </c>
      <c r="C29" s="17">
        <f t="shared" si="19"/>
        <v>25</v>
      </c>
      <c r="D29" s="17">
        <v>0.57799999999999996</v>
      </c>
      <c r="E29" s="40" t="s">
        <v>100</v>
      </c>
      <c r="F29" s="41">
        <f>SLOPE(D29:D34,B29:B34)</f>
        <v>2.4034211981566818E-3</v>
      </c>
      <c r="G29" s="19">
        <f>SLOPE(D27:D34,B27:B34)</f>
        <v>2.0843635835843099E-3</v>
      </c>
      <c r="H29" s="12">
        <v>-3.9999999999999998E-6</v>
      </c>
      <c r="I29" s="12">
        <v>-3.9999999999999998E-7</v>
      </c>
      <c r="J29" s="12">
        <v>-1.9999999999999999E-6</v>
      </c>
      <c r="K29" s="12">
        <v>-3.9999999999999998E-7</v>
      </c>
      <c r="O29" s="39"/>
      <c r="P29" s="12">
        <f>SLOPE(B29:B34,D29:D34)</f>
        <v>409.04057215063892</v>
      </c>
      <c r="Q29" s="12">
        <f>SLOPE(B27:B34,D27:D34)</f>
        <v>477.86396022347003</v>
      </c>
      <c r="R29" s="12">
        <v>274.14999999999998</v>
      </c>
      <c r="S29" s="12">
        <v>47.616</v>
      </c>
      <c r="T29" s="12">
        <v>180.05</v>
      </c>
      <c r="U29" s="12">
        <v>46.085000000000001</v>
      </c>
    </row>
    <row r="30" spans="1:45" x14ac:dyDescent="0.25">
      <c r="A30" s="17"/>
      <c r="B30" s="17">
        <f t="shared" si="20"/>
        <v>125</v>
      </c>
      <c r="C30" s="17">
        <f t="shared" si="19"/>
        <v>12.5</v>
      </c>
      <c r="D30" s="17">
        <v>0.36049999999999999</v>
      </c>
      <c r="E30" s="40" t="s">
        <v>98</v>
      </c>
      <c r="F30" s="41">
        <f>INTERCEPT(D29:D34,B29:B34)</f>
        <v>2.5571428571428412E-3</v>
      </c>
      <c r="G30" s="19">
        <f>INTERCEPT(D27:D34,B27:B34)</f>
        <v>3.1292626728110506E-2</v>
      </c>
      <c r="H30" s="12">
        <v>3.3E-3</v>
      </c>
      <c r="I30" s="12">
        <v>2.5000000000000001E-3</v>
      </c>
      <c r="J30" s="12">
        <v>2.8999999999999998E-3</v>
      </c>
      <c r="K30" s="12">
        <v>2.5000000000000001E-3</v>
      </c>
      <c r="O30" s="39"/>
      <c r="P30" s="12">
        <f>INTERCEPT(B29:B34,D29:D34)</f>
        <v>0.31860752472024956</v>
      </c>
      <c r="Q30" s="12">
        <f>INTERCEPT(B27:B34,D27:D34)</f>
        <v>-13.971907690031344</v>
      </c>
      <c r="R30" s="12">
        <v>253.79</v>
      </c>
      <c r="S30" s="12">
        <v>383.43</v>
      </c>
      <c r="T30" s="12">
        <v>320.57</v>
      </c>
      <c r="U30" s="12">
        <v>387.3</v>
      </c>
    </row>
    <row r="31" spans="1:45" x14ac:dyDescent="0.25">
      <c r="A31" s="17"/>
      <c r="B31" s="17">
        <f t="shared" si="20"/>
        <v>62.5</v>
      </c>
      <c r="C31" s="17">
        <f t="shared" si="19"/>
        <v>6.25</v>
      </c>
      <c r="D31" s="17">
        <v>0.14599999999999999</v>
      </c>
      <c r="E31" s="40" t="s">
        <v>99</v>
      </c>
      <c r="F31" s="38"/>
      <c r="G31" s="28"/>
      <c r="H31" s="12">
        <v>2.06E-2</v>
      </c>
      <c r="I31" s="12">
        <v>6.9999999999999999E-4</v>
      </c>
      <c r="O31" s="39"/>
      <c r="R31" s="12">
        <v>8.3909000000000002</v>
      </c>
      <c r="S31" s="12">
        <v>1.6568000000000001</v>
      </c>
    </row>
    <row r="32" spans="1:45" x14ac:dyDescent="0.25">
      <c r="A32" s="17"/>
      <c r="B32" s="17">
        <f t="shared" si="20"/>
        <v>31.25</v>
      </c>
      <c r="C32" s="17">
        <f t="shared" si="19"/>
        <v>3.125</v>
      </c>
      <c r="D32" s="17">
        <v>7.3999999999999996E-2</v>
      </c>
      <c r="E32" s="17"/>
      <c r="F32" s="38"/>
      <c r="G32" s="28"/>
      <c r="H32" s="19"/>
      <c r="O32" s="39"/>
    </row>
    <row r="33" spans="1:21" x14ac:dyDescent="0.25">
      <c r="A33" s="17"/>
      <c r="B33" s="17">
        <f t="shared" si="20"/>
        <v>15.625</v>
      </c>
      <c r="C33" s="17">
        <f t="shared" si="19"/>
        <v>1.5625</v>
      </c>
      <c r="D33" s="17">
        <v>2.1000000000000001E-2</v>
      </c>
      <c r="E33" s="17"/>
      <c r="F33" s="38"/>
      <c r="G33" s="28"/>
      <c r="H33" s="19"/>
      <c r="O33" s="39"/>
    </row>
    <row r="34" spans="1:21" x14ac:dyDescent="0.25">
      <c r="A34" s="17"/>
      <c r="B34" s="17">
        <v>0</v>
      </c>
      <c r="C34" s="17">
        <f t="shared" si="19"/>
        <v>0</v>
      </c>
      <c r="D34" s="17">
        <v>0</v>
      </c>
      <c r="E34" s="17"/>
      <c r="F34" s="38"/>
      <c r="G34" s="28"/>
      <c r="H34" s="19"/>
      <c r="O34" s="39"/>
    </row>
    <row r="35" spans="1:21" x14ac:dyDescent="0.25">
      <c r="A35" s="26" t="s">
        <v>15</v>
      </c>
      <c r="B35" s="26">
        <v>1000</v>
      </c>
      <c r="C35" s="26">
        <f t="shared" si="19"/>
        <v>100</v>
      </c>
      <c r="D35" s="26">
        <v>1.7905</v>
      </c>
      <c r="E35" s="26"/>
      <c r="F35" s="38"/>
      <c r="G35" s="19">
        <f>(D35-$G$30)/$G$29</f>
        <v>844.00216311912538</v>
      </c>
      <c r="H35" s="19"/>
      <c r="I35" s="12">
        <f t="shared" ref="I35:I82" si="21">(SQRT(4*$I$29*$I$31+4*$I$29*D35+$I$30^2)-$I$30)/(2*$I$29)</f>
        <v>825.51636231087718</v>
      </c>
      <c r="K35" s="12">
        <f t="shared" ref="K35:K82" si="22">(SQRT($K$30^2+4*$K$29*D35)-$K$30)/(2*$K$29)</f>
        <v>825.13587357861502</v>
      </c>
      <c r="O35" s="39"/>
      <c r="Q35" s="12">
        <f t="shared" ref="Q35:Q82" si="23">$Q$29*D35+$Q$30</f>
        <v>841.64351309009169</v>
      </c>
      <c r="S35" s="12">
        <f t="shared" ref="S35:S82" si="24">$S$29*D35^2+$S$30*D35+$S$31</f>
        <v>840.83988514400005</v>
      </c>
      <c r="U35" s="12">
        <f t="shared" ref="U35:U82" si="25">$U$29*D35^2+$U$30*D35</f>
        <v>841.20410217125004</v>
      </c>
    </row>
    <row r="36" spans="1:21" x14ac:dyDescent="0.25">
      <c r="A36" s="26" t="s">
        <v>15</v>
      </c>
      <c r="B36" s="26">
        <v>500</v>
      </c>
      <c r="C36" s="26">
        <f t="shared" si="19"/>
        <v>50</v>
      </c>
      <c r="D36" s="26">
        <v>1.1759999999999999</v>
      </c>
      <c r="E36" s="26"/>
      <c r="F36" s="38"/>
      <c r="G36" s="19">
        <f t="shared" ref="G36:G82" si="26">(D36-$G$30)/$G$29</f>
        <v>549.18795467699999</v>
      </c>
      <c r="H36" s="19"/>
      <c r="I36" s="12">
        <f t="shared" si="21"/>
        <v>512.74522682032398</v>
      </c>
      <c r="K36" s="12">
        <f t="shared" si="22"/>
        <v>512.41028862165206</v>
      </c>
      <c r="O36" s="39"/>
      <c r="Q36" s="12">
        <f t="shared" si="23"/>
        <v>547.99610953276942</v>
      </c>
      <c r="S36" s="12">
        <f t="shared" si="24"/>
        <v>518.42226521599991</v>
      </c>
      <c r="U36" s="12">
        <f t="shared" si="25"/>
        <v>519.19924895999998</v>
      </c>
    </row>
    <row r="37" spans="1:21" x14ac:dyDescent="0.25">
      <c r="A37" s="26" t="s">
        <v>15</v>
      </c>
      <c r="B37" s="26">
        <v>250</v>
      </c>
      <c r="C37" s="26">
        <f t="shared" si="19"/>
        <v>25</v>
      </c>
      <c r="D37" s="26">
        <v>0.59899999999999998</v>
      </c>
      <c r="E37" s="26"/>
      <c r="F37" s="38">
        <f>(D37-$F$30)/$F$29</f>
        <v>248.1640994097508</v>
      </c>
      <c r="G37" s="19">
        <f t="shared" si="26"/>
        <v>272.36484927243328</v>
      </c>
      <c r="H37" s="19">
        <f t="shared" ref="H37:H42" si="27">(SQRT(4*$H$29*$H$31+4*$H$29*D37+$H$30^2)-$H$30)/(2*$H$29)</f>
        <v>288.98380672964362</v>
      </c>
      <c r="I37" s="12">
        <f t="shared" si="21"/>
        <v>249.86956817608009</v>
      </c>
      <c r="J37" s="12">
        <f t="shared" ref="J37:J42" si="28">(SQRT($J$30^2+4*$J$29*D37)-$J$30)/(2*$J$29)</f>
        <v>249.47397547557924</v>
      </c>
      <c r="K37" s="12">
        <f t="shared" si="22"/>
        <v>249.56525026214533</v>
      </c>
      <c r="O37" s="39"/>
      <c r="P37" s="12">
        <f t="shared" ref="P37:P42" si="29">$P$29*D37+$P$30</f>
        <v>245.33391024295295</v>
      </c>
      <c r="Q37" s="12">
        <f t="shared" si="23"/>
        <v>272.26860448382718</v>
      </c>
      <c r="R37" s="12">
        <f t="shared" ref="R37:R42" si="30">$R$29*D37^2+$R$30*D37+$R$31</f>
        <v>258.77640414999996</v>
      </c>
      <c r="S37" s="12">
        <f t="shared" si="24"/>
        <v>248.41603841599999</v>
      </c>
      <c r="T37" s="12">
        <f t="shared" ref="T37:T42" si="31">$T$29*D37^2+$T$30*D37</f>
        <v>256.62355004999995</v>
      </c>
      <c r="U37" s="12">
        <f t="shared" si="25"/>
        <v>248.52804408499998</v>
      </c>
    </row>
    <row r="38" spans="1:21" x14ac:dyDescent="0.25">
      <c r="A38" s="26" t="s">
        <v>15</v>
      </c>
      <c r="B38" s="26">
        <v>125</v>
      </c>
      <c r="C38" s="26">
        <f t="shared" si="19"/>
        <v>12.5</v>
      </c>
      <c r="D38" s="26">
        <v>0.2525</v>
      </c>
      <c r="E38" s="26"/>
      <c r="F38" s="38">
        <f t="shared" ref="F38:F82" si="32">(D38-$F$30)/$F$29</f>
        <v>103.99461290203828</v>
      </c>
      <c r="G38" s="19">
        <f t="shared" si="26"/>
        <v>106.12705720539276</v>
      </c>
      <c r="H38" s="19">
        <f t="shared" si="27"/>
        <v>93.311576024442886</v>
      </c>
      <c r="I38" s="12">
        <f t="shared" si="21"/>
        <v>102.97667116880116</v>
      </c>
      <c r="J38" s="12">
        <f t="shared" si="28"/>
        <v>93.038767011773047</v>
      </c>
      <c r="K38" s="12">
        <f t="shared" si="22"/>
        <v>102.68714392437531</v>
      </c>
      <c r="O38" s="39"/>
      <c r="P38" s="12">
        <f t="shared" si="29"/>
        <v>103.60135199275658</v>
      </c>
      <c r="Q38" s="12">
        <f t="shared" si="23"/>
        <v>106.68874226639484</v>
      </c>
      <c r="R38" s="12">
        <f t="shared" si="30"/>
        <v>89.951650937500006</v>
      </c>
      <c r="S38" s="12">
        <f t="shared" si="24"/>
        <v>101.5086926</v>
      </c>
      <c r="T38" s="12">
        <f t="shared" si="31"/>
        <v>92.423237812499991</v>
      </c>
      <c r="U38" s="12">
        <f t="shared" si="25"/>
        <v>100.73145678125</v>
      </c>
    </row>
    <row r="39" spans="1:21" x14ac:dyDescent="0.25">
      <c r="A39" s="26" t="s">
        <v>15</v>
      </c>
      <c r="B39" s="26">
        <v>62.5</v>
      </c>
      <c r="C39" s="26">
        <f t="shared" si="19"/>
        <v>6.25</v>
      </c>
      <c r="D39" s="26">
        <v>0.1145</v>
      </c>
      <c r="E39" s="26"/>
      <c r="F39" s="38">
        <f t="shared" si="32"/>
        <v>46.576462431434159</v>
      </c>
      <c r="G39" s="19">
        <f t="shared" si="26"/>
        <v>39.919798027177471</v>
      </c>
      <c r="H39" s="19">
        <f t="shared" si="27"/>
        <v>43.201678855698042</v>
      </c>
      <c r="I39" s="12">
        <f t="shared" si="21"/>
        <v>46.42484256109131</v>
      </c>
      <c r="J39" s="12">
        <f t="shared" si="28"/>
        <v>40.620719191470592</v>
      </c>
      <c r="K39" s="12">
        <f t="shared" si="22"/>
        <v>46.140633286411664</v>
      </c>
      <c r="O39" s="39"/>
      <c r="P39" s="12">
        <f t="shared" si="29"/>
        <v>47.153753035968407</v>
      </c>
      <c r="Q39" s="12">
        <f t="shared" si="23"/>
        <v>40.743515755555975</v>
      </c>
      <c r="R39" s="12">
        <f t="shared" si="30"/>
        <v>41.044030037500001</v>
      </c>
      <c r="S39" s="12">
        <f t="shared" si="24"/>
        <v>46.183792663999995</v>
      </c>
      <c r="T39" s="12">
        <f t="shared" si="31"/>
        <v>39.065765512500001</v>
      </c>
      <c r="U39" s="12">
        <f t="shared" si="25"/>
        <v>44.950035871250009</v>
      </c>
    </row>
    <row r="40" spans="1:21" x14ac:dyDescent="0.25">
      <c r="A40" s="26" t="s">
        <v>15</v>
      </c>
      <c r="B40" s="26">
        <v>31.25</v>
      </c>
      <c r="C40" s="26">
        <f t="shared" si="19"/>
        <v>3.125</v>
      </c>
      <c r="D40" s="26">
        <v>2.1499999999999998E-2</v>
      </c>
      <c r="E40" s="26"/>
      <c r="F40" s="38">
        <f t="shared" si="32"/>
        <v>7.8816218968965961</v>
      </c>
      <c r="G40" s="19">
        <f t="shared" si="26"/>
        <v>-4.6981375059676145</v>
      </c>
      <c r="H40" s="19">
        <f t="shared" si="27"/>
        <v>12.96120338570376</v>
      </c>
      <c r="I40" s="12">
        <f t="shared" si="21"/>
        <v>8.8926526834798896</v>
      </c>
      <c r="J40" s="12">
        <f t="shared" si="28"/>
        <v>7.4520921917477487</v>
      </c>
      <c r="K40" s="12">
        <f t="shared" si="22"/>
        <v>8.6118662785277014</v>
      </c>
      <c r="O40" s="39"/>
      <c r="P40" s="12">
        <f t="shared" si="29"/>
        <v>9.1129798259589858</v>
      </c>
      <c r="Q40" s="12">
        <f t="shared" si="23"/>
        <v>-3.6978325452267384</v>
      </c>
      <c r="R40" s="12">
        <f t="shared" si="30"/>
        <v>13.9741108375</v>
      </c>
      <c r="S40" s="12">
        <f t="shared" si="24"/>
        <v>9.9225554959999993</v>
      </c>
      <c r="T40" s="12">
        <f t="shared" si="31"/>
        <v>6.9754831124999992</v>
      </c>
      <c r="U40" s="12">
        <f t="shared" si="25"/>
        <v>8.3482527912499993</v>
      </c>
    </row>
    <row r="41" spans="1:21" x14ac:dyDescent="0.25">
      <c r="A41" s="26" t="s">
        <v>15</v>
      </c>
      <c r="B41" s="26">
        <v>15.625</v>
      </c>
      <c r="C41" s="26">
        <f t="shared" si="19"/>
        <v>1.5625</v>
      </c>
      <c r="D41" s="26">
        <v>-3.0000000000000001E-3</v>
      </c>
      <c r="E41" s="26"/>
      <c r="F41" s="38">
        <f t="shared" si="32"/>
        <v>-2.3121801794063086</v>
      </c>
      <c r="G41" s="19">
        <f t="shared" si="26"/>
        <v>-16.45232482383917</v>
      </c>
      <c r="H41" s="19">
        <f t="shared" si="27"/>
        <v>5.3682645629304897</v>
      </c>
      <c r="I41" s="12">
        <f t="shared" si="21"/>
        <v>-0.91986461585400614</v>
      </c>
      <c r="J41" s="12">
        <f t="shared" si="28"/>
        <v>-1.03374577219205</v>
      </c>
      <c r="K41" s="12">
        <f t="shared" si="22"/>
        <v>-1.1997696884314932</v>
      </c>
      <c r="O41" s="39"/>
      <c r="P41" s="12">
        <f t="shared" si="29"/>
        <v>-0.90851419173166725</v>
      </c>
      <c r="Q41" s="12">
        <f t="shared" si="23"/>
        <v>-15.405499570701753</v>
      </c>
      <c r="R41" s="12">
        <f t="shared" si="30"/>
        <v>7.6319973500000007</v>
      </c>
      <c r="S41" s="12">
        <f t="shared" si="24"/>
        <v>0.50693854400000005</v>
      </c>
      <c r="T41" s="12">
        <f t="shared" si="31"/>
        <v>-0.96008954999999996</v>
      </c>
      <c r="U41" s="12">
        <f t="shared" si="25"/>
        <v>-1.1614852350000002</v>
      </c>
    </row>
    <row r="42" spans="1:21" x14ac:dyDescent="0.25">
      <c r="A42" s="26" t="s">
        <v>15</v>
      </c>
      <c r="B42" s="26">
        <v>0</v>
      </c>
      <c r="C42" s="26">
        <f t="shared" si="19"/>
        <v>0</v>
      </c>
      <c r="D42" s="26">
        <v>0</v>
      </c>
      <c r="E42" s="26"/>
      <c r="F42" s="38">
        <f t="shared" si="32"/>
        <v>-1.063959517001871</v>
      </c>
      <c r="G42" s="19">
        <f t="shared" si="26"/>
        <v>-15.013036580834488</v>
      </c>
      <c r="H42" s="19">
        <f t="shared" si="27"/>
        <v>6.2903866228668557</v>
      </c>
      <c r="I42" s="12">
        <f t="shared" si="21"/>
        <v>0.28001254512397422</v>
      </c>
      <c r="J42" s="12">
        <f t="shared" si="28"/>
        <v>0</v>
      </c>
      <c r="K42" s="12">
        <f t="shared" si="22"/>
        <v>0</v>
      </c>
      <c r="O42" s="39"/>
      <c r="P42" s="12">
        <f t="shared" si="29"/>
        <v>0.31860752472024956</v>
      </c>
      <c r="Q42" s="12">
        <f t="shared" si="23"/>
        <v>-13.971907690031344</v>
      </c>
      <c r="R42" s="12">
        <f t="shared" si="30"/>
        <v>8.3909000000000002</v>
      </c>
      <c r="S42" s="12">
        <f t="shared" si="24"/>
        <v>1.6568000000000001</v>
      </c>
      <c r="T42" s="12">
        <f t="shared" si="31"/>
        <v>0</v>
      </c>
      <c r="U42" s="12">
        <f t="shared" si="25"/>
        <v>0</v>
      </c>
    </row>
    <row r="43" spans="1:21" x14ac:dyDescent="0.25">
      <c r="A43" s="26" t="s">
        <v>15</v>
      </c>
      <c r="B43" s="26">
        <v>1000</v>
      </c>
      <c r="C43" s="26">
        <f t="shared" si="19"/>
        <v>100</v>
      </c>
      <c r="D43" s="26">
        <v>1.8069999999999999</v>
      </c>
      <c r="E43" s="26"/>
      <c r="F43" s="38"/>
      <c r="G43" s="19">
        <f t="shared" si="26"/>
        <v>851.91824845565122</v>
      </c>
      <c r="H43" s="19"/>
      <c r="I43" s="12">
        <f t="shared" si="21"/>
        <v>834.50332896989357</v>
      </c>
      <c r="K43" s="12">
        <f t="shared" si="22"/>
        <v>834.12134760481035</v>
      </c>
      <c r="O43" s="39"/>
      <c r="Q43" s="12">
        <f t="shared" si="23"/>
        <v>849.52826843377898</v>
      </c>
      <c r="S43" s="12">
        <f t="shared" si="24"/>
        <v>849.99290638399998</v>
      </c>
      <c r="U43" s="12">
        <f t="shared" si="25"/>
        <v>850.33010016499998</v>
      </c>
    </row>
    <row r="44" spans="1:21" x14ac:dyDescent="0.25">
      <c r="A44" s="26" t="s">
        <v>15</v>
      </c>
      <c r="B44" s="26">
        <v>500</v>
      </c>
      <c r="C44" s="26">
        <f t="shared" si="19"/>
        <v>50</v>
      </c>
      <c r="D44" s="26">
        <v>1.113</v>
      </c>
      <c r="E44" s="26"/>
      <c r="F44" s="38"/>
      <c r="G44" s="19">
        <f t="shared" si="26"/>
        <v>518.96290157390183</v>
      </c>
      <c r="H44" s="19"/>
      <c r="I44" s="12">
        <f t="shared" si="21"/>
        <v>482.77082750189891</v>
      </c>
      <c r="K44" s="12">
        <f t="shared" si="22"/>
        <v>482.43968848391279</v>
      </c>
      <c r="O44" s="39"/>
      <c r="Q44" s="12">
        <f t="shared" si="23"/>
        <v>517.89068003869079</v>
      </c>
      <c r="S44" s="12">
        <f t="shared" si="24"/>
        <v>487.39961470399999</v>
      </c>
      <c r="U44" s="12">
        <f t="shared" si="25"/>
        <v>488.15356936500001</v>
      </c>
    </row>
    <row r="45" spans="1:21" x14ac:dyDescent="0.25">
      <c r="A45" s="26" t="s">
        <v>15</v>
      </c>
      <c r="B45" s="26">
        <v>250</v>
      </c>
      <c r="C45" s="26">
        <f t="shared" si="19"/>
        <v>25</v>
      </c>
      <c r="D45" s="26">
        <v>0.50700000000000001</v>
      </c>
      <c r="E45" s="26"/>
      <c r="F45" s="38">
        <f t="shared" si="32"/>
        <v>209.88533242934807</v>
      </c>
      <c r="G45" s="19">
        <f t="shared" si="26"/>
        <v>228.22667648695645</v>
      </c>
      <c r="H45" s="19">
        <f t="shared" ref="H45:H50" si="33">(SQRT(4*$H$29*$H$31+4*$H$29*D45+$H$30^2)-$H$30)/(2*$H$29)</f>
        <v>216.90795005931349</v>
      </c>
      <c r="I45" s="12">
        <f t="shared" si="21"/>
        <v>210.14580124494043</v>
      </c>
      <c r="J45" s="12">
        <f t="shared" ref="J45:J50" si="34">(SQRT($J$30^2+4*$J$29*D45)-$J$30)/(2*$J$29)</f>
        <v>203.34398306930265</v>
      </c>
      <c r="K45" s="12">
        <f t="shared" si="22"/>
        <v>209.84563015952804</v>
      </c>
      <c r="O45" s="39"/>
      <c r="P45" s="12">
        <f t="shared" ref="P45:P50" si="35">$P$29*D45+$P$30</f>
        <v>207.70217760509419</v>
      </c>
      <c r="Q45" s="12">
        <f t="shared" si="23"/>
        <v>228.30512014326797</v>
      </c>
      <c r="R45" s="12">
        <f t="shared" ref="R45:R50" si="36">$R$29*D45^2+$R$30*D45+$R$31</f>
        <v>207.53241334999998</v>
      </c>
      <c r="S45" s="12">
        <f t="shared" si="24"/>
        <v>208.29545518400002</v>
      </c>
      <c r="T45" s="12">
        <f t="shared" ref="T45:T50" si="37">$T$29*D45^2+$T$30*D45</f>
        <v>208.81066245</v>
      </c>
      <c r="U45" s="12">
        <f t="shared" si="25"/>
        <v>208.20720316500001</v>
      </c>
    </row>
    <row r="46" spans="1:21" x14ac:dyDescent="0.25">
      <c r="A46" s="26" t="s">
        <v>15</v>
      </c>
      <c r="B46" s="26">
        <v>125</v>
      </c>
      <c r="C46" s="26">
        <f t="shared" si="19"/>
        <v>12.5</v>
      </c>
      <c r="D46" s="26">
        <v>0.27100000000000002</v>
      </c>
      <c r="E46" s="26"/>
      <c r="F46" s="38">
        <f t="shared" si="32"/>
        <v>111.69197365353233</v>
      </c>
      <c r="G46" s="19">
        <f t="shared" si="26"/>
        <v>115.00266803725495</v>
      </c>
      <c r="H46" s="19">
        <f t="shared" si="33"/>
        <v>100.64065670562319</v>
      </c>
      <c r="I46" s="12">
        <f t="shared" si="21"/>
        <v>110.63854191306405</v>
      </c>
      <c r="J46" s="12">
        <f t="shared" si="34"/>
        <v>100.40012808198561</v>
      </c>
      <c r="K46" s="12">
        <f t="shared" si="22"/>
        <v>110.34827882224516</v>
      </c>
      <c r="O46" s="39"/>
      <c r="P46" s="12">
        <f t="shared" si="35"/>
        <v>111.16860257754341</v>
      </c>
      <c r="Q46" s="12">
        <f t="shared" si="23"/>
        <v>115.52922553052903</v>
      </c>
      <c r="R46" s="12">
        <f t="shared" si="36"/>
        <v>97.301840150000004</v>
      </c>
      <c r="S46" s="12">
        <f t="shared" si="24"/>
        <v>109.06329665600001</v>
      </c>
      <c r="T46" s="12">
        <f t="shared" si="37"/>
        <v>100.09752205000001</v>
      </c>
      <c r="U46" s="12">
        <f t="shared" si="25"/>
        <v>108.34282848500001</v>
      </c>
    </row>
    <row r="47" spans="1:21" x14ac:dyDescent="0.25">
      <c r="A47" s="26" t="s">
        <v>15</v>
      </c>
      <c r="B47" s="26">
        <v>62.5</v>
      </c>
      <c r="C47" s="26">
        <f t="shared" si="19"/>
        <v>6.25</v>
      </c>
      <c r="D47" s="26">
        <v>8.4500000000000006E-2</v>
      </c>
      <c r="E47" s="26"/>
      <c r="F47" s="38">
        <f t="shared" si="32"/>
        <v>34.094255807389786</v>
      </c>
      <c r="G47" s="19">
        <f t="shared" si="26"/>
        <v>25.526915597130671</v>
      </c>
      <c r="H47" s="19">
        <f t="shared" si="33"/>
        <v>33.183179914204196</v>
      </c>
      <c r="I47" s="12">
        <f t="shared" si="21"/>
        <v>34.267886082651742</v>
      </c>
      <c r="J47" s="12">
        <f t="shared" si="34"/>
        <v>29.748247035651065</v>
      </c>
      <c r="K47" s="12">
        <f t="shared" si="22"/>
        <v>33.984794602265097</v>
      </c>
      <c r="O47" s="39"/>
      <c r="P47" s="12">
        <f t="shared" si="35"/>
        <v>34.882535871449242</v>
      </c>
      <c r="Q47" s="12">
        <f t="shared" si="23"/>
        <v>26.407596948851875</v>
      </c>
      <c r="R47" s="12">
        <f t="shared" si="36"/>
        <v>31.793654537499997</v>
      </c>
      <c r="S47" s="12">
        <f t="shared" si="24"/>
        <v>34.396625143999998</v>
      </c>
      <c r="T47" s="12">
        <f t="shared" si="37"/>
        <v>28.3737670125</v>
      </c>
      <c r="U47" s="12">
        <f t="shared" si="25"/>
        <v>33.05590842125001</v>
      </c>
    </row>
    <row r="48" spans="1:21" x14ac:dyDescent="0.25">
      <c r="A48" s="26" t="s">
        <v>15</v>
      </c>
      <c r="B48" s="26">
        <v>31.25</v>
      </c>
      <c r="C48" s="26">
        <f t="shared" si="19"/>
        <v>3.125</v>
      </c>
      <c r="D48" s="26">
        <v>2.2499999999999999E-2</v>
      </c>
      <c r="E48" s="26"/>
      <c r="F48" s="38">
        <f t="shared" si="32"/>
        <v>8.2976954510314087</v>
      </c>
      <c r="G48" s="19">
        <f t="shared" si="26"/>
        <v>-4.2183747582993867</v>
      </c>
      <c r="H48" s="19">
        <f t="shared" si="33"/>
        <v>13.274186706320295</v>
      </c>
      <c r="I48" s="12">
        <f t="shared" si="21"/>
        <v>9.2938200144739209</v>
      </c>
      <c r="J48" s="12">
        <f t="shared" si="34"/>
        <v>7.8005856109474028</v>
      </c>
      <c r="K48" s="12">
        <f t="shared" si="22"/>
        <v>9.0129974597135405</v>
      </c>
      <c r="L48" s="28"/>
      <c r="M48" s="28"/>
      <c r="N48" s="28"/>
      <c r="O48" s="39"/>
      <c r="P48" s="12">
        <f t="shared" si="35"/>
        <v>9.5220203981096248</v>
      </c>
      <c r="Q48" s="12">
        <f t="shared" si="23"/>
        <v>-3.2199685850032687</v>
      </c>
      <c r="R48" s="12">
        <f t="shared" si="36"/>
        <v>14.239963437499998</v>
      </c>
      <c r="S48" s="12">
        <f t="shared" si="24"/>
        <v>10.3080806</v>
      </c>
      <c r="T48" s="12">
        <f t="shared" si="37"/>
        <v>7.3039753124999995</v>
      </c>
      <c r="U48" s="12">
        <f t="shared" si="25"/>
        <v>8.7375805312499999</v>
      </c>
    </row>
    <row r="49" spans="1:21" x14ac:dyDescent="0.25">
      <c r="A49" s="26" t="s">
        <v>15</v>
      </c>
      <c r="B49" s="26">
        <v>15.625</v>
      </c>
      <c r="C49" s="26">
        <f t="shared" si="19"/>
        <v>1.5625</v>
      </c>
      <c r="D49" s="26">
        <v>0</v>
      </c>
      <c r="E49" s="26"/>
      <c r="F49" s="38">
        <f t="shared" si="32"/>
        <v>-1.063959517001871</v>
      </c>
      <c r="G49" s="19">
        <f t="shared" si="26"/>
        <v>-15.013036580834488</v>
      </c>
      <c r="H49" s="19">
        <f t="shared" si="33"/>
        <v>6.2903866228668557</v>
      </c>
      <c r="I49" s="12">
        <f t="shared" si="21"/>
        <v>0.28001254512397422</v>
      </c>
      <c r="J49" s="12">
        <f>(SQRT($J$30^2+4*$J$29*D49)-$J$30)/(2*$J$29)</f>
        <v>0</v>
      </c>
      <c r="K49" s="12">
        <f t="shared" si="22"/>
        <v>0</v>
      </c>
      <c r="L49" s="28"/>
      <c r="M49" s="28"/>
      <c r="N49" s="28"/>
      <c r="O49" s="39"/>
      <c r="P49" s="12">
        <f t="shared" si="35"/>
        <v>0.31860752472024956</v>
      </c>
      <c r="Q49" s="12">
        <f t="shared" si="23"/>
        <v>-13.971907690031344</v>
      </c>
      <c r="R49" s="12">
        <f t="shared" si="36"/>
        <v>8.3909000000000002</v>
      </c>
      <c r="S49" s="12">
        <f t="shared" si="24"/>
        <v>1.6568000000000001</v>
      </c>
      <c r="T49" s="12">
        <f t="shared" si="37"/>
        <v>0</v>
      </c>
      <c r="U49" s="12">
        <f t="shared" si="25"/>
        <v>0</v>
      </c>
    </row>
    <row r="50" spans="1:21" x14ac:dyDescent="0.25">
      <c r="A50" s="26" t="s">
        <v>15</v>
      </c>
      <c r="B50" s="26">
        <v>0</v>
      </c>
      <c r="C50" s="26">
        <f t="shared" si="19"/>
        <v>0</v>
      </c>
      <c r="D50" s="26">
        <v>0</v>
      </c>
      <c r="E50" s="26"/>
      <c r="F50" s="38">
        <f t="shared" si="32"/>
        <v>-1.063959517001871</v>
      </c>
      <c r="G50" s="19">
        <f t="shared" si="26"/>
        <v>-15.013036580834488</v>
      </c>
      <c r="H50" s="19">
        <f t="shared" si="33"/>
        <v>6.2903866228668557</v>
      </c>
      <c r="I50" s="12">
        <f t="shared" si="21"/>
        <v>0.28001254512397422</v>
      </c>
      <c r="J50" s="12">
        <f t="shared" si="34"/>
        <v>0</v>
      </c>
      <c r="K50" s="12">
        <f t="shared" si="22"/>
        <v>0</v>
      </c>
      <c r="L50" s="28"/>
      <c r="M50" s="28"/>
      <c r="N50" s="28"/>
      <c r="O50" s="39"/>
      <c r="P50" s="12">
        <f t="shared" si="35"/>
        <v>0.31860752472024956</v>
      </c>
      <c r="Q50" s="12">
        <f t="shared" si="23"/>
        <v>-13.971907690031344</v>
      </c>
      <c r="R50" s="12">
        <f t="shared" si="36"/>
        <v>8.3909000000000002</v>
      </c>
      <c r="S50" s="12">
        <f t="shared" si="24"/>
        <v>1.6568000000000001</v>
      </c>
      <c r="T50" s="12">
        <f t="shared" si="37"/>
        <v>0</v>
      </c>
      <c r="U50" s="12">
        <f t="shared" si="25"/>
        <v>0</v>
      </c>
    </row>
    <row r="51" spans="1:21" x14ac:dyDescent="0.25">
      <c r="A51" s="26" t="s">
        <v>19</v>
      </c>
      <c r="B51" s="26">
        <v>1000</v>
      </c>
      <c r="C51" s="26">
        <f t="shared" si="19"/>
        <v>100</v>
      </c>
      <c r="D51" s="26">
        <v>1.722</v>
      </c>
      <c r="E51" s="26"/>
      <c r="F51" s="38"/>
      <c r="G51" s="19">
        <f t="shared" si="26"/>
        <v>811.13841490385187</v>
      </c>
      <c r="H51" s="19"/>
      <c r="I51" s="12">
        <f t="shared" si="21"/>
        <v>788.57645106885627</v>
      </c>
      <c r="K51" s="12">
        <f t="shared" si="22"/>
        <v>788.2019770634862</v>
      </c>
      <c r="L51" s="36"/>
      <c r="M51" s="36"/>
      <c r="N51" s="36"/>
      <c r="O51" s="42"/>
      <c r="Q51" s="12">
        <f t="shared" si="23"/>
        <v>808.90983181478407</v>
      </c>
      <c r="S51" s="12">
        <f t="shared" si="24"/>
        <v>803.11822294400008</v>
      </c>
      <c r="U51" s="12">
        <f t="shared" si="25"/>
        <v>803.58571314000005</v>
      </c>
    </row>
    <row r="52" spans="1:21" x14ac:dyDescent="0.25">
      <c r="A52" s="26" t="s">
        <v>19</v>
      </c>
      <c r="B52" s="26">
        <v>500</v>
      </c>
      <c r="C52" s="26">
        <f t="shared" si="19"/>
        <v>50</v>
      </c>
      <c r="D52" s="26">
        <v>0.95699999999999996</v>
      </c>
      <c r="E52" s="26"/>
      <c r="F52" s="38"/>
      <c r="G52" s="19">
        <f t="shared" si="26"/>
        <v>444.11991293765846</v>
      </c>
      <c r="H52" s="19"/>
      <c r="I52" s="12">
        <f t="shared" si="21"/>
        <v>409.97237583114071</v>
      </c>
      <c r="K52" s="12">
        <f t="shared" si="22"/>
        <v>409.65011462610931</v>
      </c>
      <c r="L52" s="43"/>
      <c r="M52" s="43"/>
      <c r="N52" s="43"/>
      <c r="O52" s="44"/>
      <c r="Q52" s="12">
        <f t="shared" si="23"/>
        <v>443.34390224382946</v>
      </c>
      <c r="S52" s="12">
        <f t="shared" si="24"/>
        <v>412.20837598399993</v>
      </c>
      <c r="U52" s="12">
        <f t="shared" si="25"/>
        <v>412.85300116499997</v>
      </c>
    </row>
    <row r="53" spans="1:21" x14ac:dyDescent="0.25">
      <c r="A53" s="26" t="s">
        <v>19</v>
      </c>
      <c r="B53" s="26">
        <v>250</v>
      </c>
      <c r="C53" s="26">
        <f t="shared" si="19"/>
        <v>25</v>
      </c>
      <c r="D53" s="26">
        <v>0.4375</v>
      </c>
      <c r="E53" s="26"/>
      <c r="F53" s="38">
        <f t="shared" si="32"/>
        <v>180.9682204169786</v>
      </c>
      <c r="G53" s="19">
        <f t="shared" si="26"/>
        <v>194.88316552401469</v>
      </c>
      <c r="H53" s="19">
        <f t="shared" ref="H53:H58" si="38">(SQRT(4*$H$29*$H$31+4*$H$29*D53+$H$30^2)-$H$30)/(2*$H$29)</f>
        <v>176.63722209725421</v>
      </c>
      <c r="I53" s="12">
        <f t="shared" si="21"/>
        <v>180.49240109657705</v>
      </c>
      <c r="J53" s="12">
        <f t="shared" ref="J53:J58" si="39">(SQRT($J$30^2+4*$J$29*D53)-$J$30)/(2*$J$29)</f>
        <v>171.03700484599153</v>
      </c>
      <c r="K53" s="12">
        <f t="shared" si="22"/>
        <v>180.19525265256345</v>
      </c>
      <c r="L53" s="38"/>
      <c r="M53" s="38"/>
      <c r="N53" s="38"/>
      <c r="O53" s="39"/>
      <c r="P53" s="12">
        <f t="shared" ref="P53:P58" si="40">$P$29*D53+$P$30</f>
        <v>179.27385784062477</v>
      </c>
      <c r="Q53" s="12">
        <f t="shared" si="23"/>
        <v>195.09357490773681</v>
      </c>
      <c r="R53" s="12">
        <f t="shared" ref="R53:R58" si="41">$R$29*D53^2+$R$30*D53+$R$31</f>
        <v>171.89804843749999</v>
      </c>
      <c r="S53" s="12">
        <f t="shared" si="24"/>
        <v>178.52142500000002</v>
      </c>
      <c r="T53" s="12">
        <f t="shared" ref="T53:T58" si="42">$T$29*D53^2+$T$30*D53</f>
        <v>174.71207031249997</v>
      </c>
      <c r="U53" s="12">
        <f t="shared" si="25"/>
        <v>178.26470703125</v>
      </c>
    </row>
    <row r="54" spans="1:21" x14ac:dyDescent="0.25">
      <c r="A54" s="26" t="s">
        <v>19</v>
      </c>
      <c r="B54" s="26">
        <v>125</v>
      </c>
      <c r="C54" s="26">
        <f t="shared" si="19"/>
        <v>12.5</v>
      </c>
      <c r="D54" s="26">
        <v>0.26200000000000001</v>
      </c>
      <c r="E54" s="26"/>
      <c r="F54" s="38">
        <f t="shared" si="32"/>
        <v>107.94731166631901</v>
      </c>
      <c r="G54" s="19">
        <f t="shared" si="26"/>
        <v>110.68480330824092</v>
      </c>
      <c r="H54" s="19">
        <f t="shared" si="38"/>
        <v>97.053887327803679</v>
      </c>
      <c r="I54" s="12">
        <f t="shared" si="21"/>
        <v>106.90871576090321</v>
      </c>
      <c r="J54" s="12">
        <f t="shared" si="39"/>
        <v>96.808150323485961</v>
      </c>
      <c r="K54" s="12">
        <f t="shared" si="22"/>
        <v>106.6188113493685</v>
      </c>
      <c r="L54" s="38"/>
      <c r="M54" s="38"/>
      <c r="N54" s="38"/>
      <c r="O54" s="39"/>
      <c r="P54" s="12">
        <f t="shared" si="40"/>
        <v>107.48723742818765</v>
      </c>
      <c r="Q54" s="12">
        <f t="shared" si="23"/>
        <v>111.22844988851782</v>
      </c>
      <c r="R54" s="12">
        <f t="shared" si="41"/>
        <v>93.702632600000001</v>
      </c>
      <c r="S54" s="12">
        <f t="shared" si="24"/>
        <v>105.38401270400001</v>
      </c>
      <c r="T54" s="12">
        <f t="shared" si="42"/>
        <v>96.348692200000002</v>
      </c>
      <c r="U54" s="12">
        <f t="shared" si="25"/>
        <v>104.63605874000001</v>
      </c>
    </row>
    <row r="55" spans="1:21" x14ac:dyDescent="0.25">
      <c r="A55" s="26" t="s">
        <v>19</v>
      </c>
      <c r="B55" s="26">
        <v>62.5</v>
      </c>
      <c r="C55" s="26">
        <f t="shared" si="19"/>
        <v>6.25</v>
      </c>
      <c r="D55" s="26">
        <v>7.8E-2</v>
      </c>
      <c r="E55" s="26"/>
      <c r="F55" s="38">
        <f t="shared" si="32"/>
        <v>31.389777705513502</v>
      </c>
      <c r="G55" s="19">
        <f t="shared" si="26"/>
        <v>22.408457737287193</v>
      </c>
      <c r="H55" s="19">
        <f t="shared" si="38"/>
        <v>31.047185093621341</v>
      </c>
      <c r="I55" s="12">
        <f t="shared" si="21"/>
        <v>31.6401761191762</v>
      </c>
      <c r="J55" s="12">
        <f t="shared" si="39"/>
        <v>27.414879745847806</v>
      </c>
      <c r="K55" s="12">
        <f t="shared" si="22"/>
        <v>31.35732509392745</v>
      </c>
      <c r="L55" s="38"/>
      <c r="M55" s="38"/>
      <c r="N55" s="38"/>
      <c r="O55" s="39"/>
      <c r="P55" s="12">
        <f t="shared" si="40"/>
        <v>32.22377215247009</v>
      </c>
      <c r="Q55" s="12">
        <f t="shared" si="23"/>
        <v>23.30148120739932</v>
      </c>
      <c r="R55" s="12">
        <f t="shared" si="41"/>
        <v>29.854448599999998</v>
      </c>
      <c r="S55" s="12">
        <f t="shared" si="24"/>
        <v>31.854035744000001</v>
      </c>
      <c r="T55" s="12">
        <f t="shared" si="42"/>
        <v>26.099884199999998</v>
      </c>
      <c r="U55" s="12">
        <f t="shared" si="25"/>
        <v>30.489781140000002</v>
      </c>
    </row>
    <row r="56" spans="1:21" x14ac:dyDescent="0.25">
      <c r="A56" s="26" t="s">
        <v>19</v>
      </c>
      <c r="B56" s="26">
        <v>31.25</v>
      </c>
      <c r="C56" s="26">
        <f t="shared" si="19"/>
        <v>3.125</v>
      </c>
      <c r="D56" s="26">
        <v>0.03</v>
      </c>
      <c r="E56" s="26"/>
      <c r="F56" s="38">
        <f t="shared" si="32"/>
        <v>11.418247107042502</v>
      </c>
      <c r="G56" s="19">
        <f t="shared" si="26"/>
        <v>-0.62015415078768688</v>
      </c>
      <c r="H56" s="19">
        <f t="shared" si="38"/>
        <v>15.629429158573176</v>
      </c>
      <c r="I56" s="12">
        <f t="shared" si="21"/>
        <v>12.304223024678569</v>
      </c>
      <c r="J56" s="12">
        <f t="shared" si="39"/>
        <v>10.4197036021774</v>
      </c>
      <c r="K56" s="12">
        <f t="shared" si="22"/>
        <v>12.023128900569692</v>
      </c>
      <c r="L56" s="38"/>
      <c r="M56" s="38"/>
      <c r="N56" s="38"/>
      <c r="O56" s="39"/>
      <c r="P56" s="12">
        <f t="shared" si="40"/>
        <v>12.589824689239418</v>
      </c>
      <c r="Q56" s="12">
        <f t="shared" si="23"/>
        <v>0.36401111667275643</v>
      </c>
      <c r="R56" s="12">
        <f t="shared" si="41"/>
        <v>16.251335000000001</v>
      </c>
      <c r="S56" s="12">
        <f t="shared" si="24"/>
        <v>13.2025544</v>
      </c>
      <c r="T56" s="12">
        <f t="shared" si="42"/>
        <v>9.7791449999999998</v>
      </c>
      <c r="U56" s="12">
        <f t="shared" si="25"/>
        <v>11.6604765</v>
      </c>
    </row>
    <row r="57" spans="1:21" x14ac:dyDescent="0.25">
      <c r="A57" s="26" t="s">
        <v>19</v>
      </c>
      <c r="B57" s="26">
        <v>15.625</v>
      </c>
      <c r="C57" s="26">
        <f t="shared" si="19"/>
        <v>1.5625</v>
      </c>
      <c r="D57" s="26">
        <v>2.5500000000000002E-2</v>
      </c>
      <c r="E57" s="26"/>
      <c r="F57" s="38">
        <f t="shared" si="32"/>
        <v>9.5459161134358474</v>
      </c>
      <c r="G57" s="19">
        <f t="shared" si="26"/>
        <v>-2.7790865152947055</v>
      </c>
      <c r="H57" s="19">
        <f t="shared" si="38"/>
        <v>14.21461236947194</v>
      </c>
      <c r="I57" s="12">
        <f t="shared" si="21"/>
        <v>10.497632044567013</v>
      </c>
      <c r="J57" s="12">
        <f t="shared" si="39"/>
        <v>8.8470833683632986</v>
      </c>
      <c r="K57" s="12">
        <f t="shared" si="22"/>
        <v>10.216700956549381</v>
      </c>
      <c r="L57" s="38"/>
      <c r="M57" s="38"/>
      <c r="N57" s="38"/>
      <c r="O57" s="39"/>
      <c r="P57" s="12">
        <f t="shared" si="40"/>
        <v>10.749142114561543</v>
      </c>
      <c r="Q57" s="12">
        <f t="shared" si="23"/>
        <v>-1.7863767043328576</v>
      </c>
      <c r="R57" s="12">
        <f t="shared" si="41"/>
        <v>15.040811037500001</v>
      </c>
      <c r="S57" s="12">
        <f t="shared" si="24"/>
        <v>11.465227304000003</v>
      </c>
      <c r="T57" s="12">
        <f t="shared" si="42"/>
        <v>8.2916125125000004</v>
      </c>
      <c r="U57" s="12">
        <f t="shared" si="25"/>
        <v>9.9061167712500016</v>
      </c>
    </row>
    <row r="58" spans="1:21" x14ac:dyDescent="0.25">
      <c r="A58" s="26" t="s">
        <v>19</v>
      </c>
      <c r="B58" s="26">
        <v>0</v>
      </c>
      <c r="C58" s="26">
        <f t="shared" si="19"/>
        <v>0</v>
      </c>
      <c r="D58" s="26">
        <v>0</v>
      </c>
      <c r="E58" s="26"/>
      <c r="F58" s="38">
        <f t="shared" si="32"/>
        <v>-1.063959517001871</v>
      </c>
      <c r="G58" s="19">
        <f t="shared" si="26"/>
        <v>-15.013036580834488</v>
      </c>
      <c r="H58" s="19">
        <f t="shared" si="38"/>
        <v>6.2903866228668557</v>
      </c>
      <c r="I58" s="12">
        <f t="shared" si="21"/>
        <v>0.28001254512397422</v>
      </c>
      <c r="J58" s="12">
        <f t="shared" si="39"/>
        <v>0</v>
      </c>
      <c r="K58" s="12">
        <f t="shared" si="22"/>
        <v>0</v>
      </c>
      <c r="L58" s="38"/>
      <c r="M58" s="38"/>
      <c r="N58" s="38"/>
      <c r="O58" s="39"/>
      <c r="P58" s="12">
        <f t="shared" si="40"/>
        <v>0.31860752472024956</v>
      </c>
      <c r="Q58" s="12">
        <f t="shared" si="23"/>
        <v>-13.971907690031344</v>
      </c>
      <c r="R58" s="12">
        <f t="shared" si="41"/>
        <v>8.3909000000000002</v>
      </c>
      <c r="S58" s="12">
        <f t="shared" si="24"/>
        <v>1.6568000000000001</v>
      </c>
      <c r="T58" s="12">
        <f t="shared" si="42"/>
        <v>0</v>
      </c>
      <c r="U58" s="12">
        <f t="shared" si="25"/>
        <v>0</v>
      </c>
    </row>
    <row r="59" spans="1:21" x14ac:dyDescent="0.25">
      <c r="A59" s="26" t="s">
        <v>19</v>
      </c>
      <c r="B59" s="26">
        <v>1000</v>
      </c>
      <c r="C59" s="26">
        <f t="shared" si="19"/>
        <v>100</v>
      </c>
      <c r="D59" s="26">
        <v>2.3535000000000004</v>
      </c>
      <c r="E59" s="26"/>
      <c r="F59" s="38"/>
      <c r="G59" s="19">
        <f t="shared" si="26"/>
        <v>1114.1085900563373</v>
      </c>
      <c r="H59" s="19"/>
      <c r="I59" s="12">
        <f t="shared" si="21"/>
        <v>1155.1967103286686</v>
      </c>
      <c r="K59" s="12">
        <f t="shared" si="22"/>
        <v>1154.7525536116032</v>
      </c>
      <c r="L59" s="38"/>
      <c r="M59" s="38"/>
      <c r="N59" s="38"/>
      <c r="O59" s="39"/>
      <c r="Q59" s="12">
        <f t="shared" si="23"/>
        <v>1110.6809226959053</v>
      </c>
      <c r="S59" s="12">
        <f t="shared" si="24"/>
        <v>1167.8025314960003</v>
      </c>
      <c r="U59" s="12">
        <f t="shared" si="25"/>
        <v>1166.7736252912503</v>
      </c>
    </row>
    <row r="60" spans="1:21" x14ac:dyDescent="0.25">
      <c r="A60" s="26" t="s">
        <v>19</v>
      </c>
      <c r="B60" s="26">
        <v>500</v>
      </c>
      <c r="C60" s="26">
        <f t="shared" si="19"/>
        <v>50</v>
      </c>
      <c r="D60" s="26">
        <v>2.319</v>
      </c>
      <c r="E60" s="26"/>
      <c r="F60" s="38"/>
      <c r="G60" s="19">
        <f t="shared" si="26"/>
        <v>1097.5567752617833</v>
      </c>
      <c r="H60" s="19"/>
      <c r="I60" s="12">
        <f t="shared" si="21"/>
        <v>1133.4239909056946</v>
      </c>
      <c r="K60" s="12">
        <f t="shared" si="22"/>
        <v>1132.9846888138634</v>
      </c>
      <c r="L60" s="38"/>
      <c r="M60" s="38"/>
      <c r="N60" s="38"/>
      <c r="O60" s="39"/>
      <c r="Q60" s="12">
        <f t="shared" si="23"/>
        <v>1094.1946160681955</v>
      </c>
      <c r="S60" s="12">
        <f t="shared" si="24"/>
        <v>1146.898437776</v>
      </c>
      <c r="U60" s="12">
        <f t="shared" si="25"/>
        <v>1145.9828156849999</v>
      </c>
    </row>
    <row r="61" spans="1:21" x14ac:dyDescent="0.25">
      <c r="A61" s="26" t="s">
        <v>19</v>
      </c>
      <c r="B61" s="26">
        <v>250</v>
      </c>
      <c r="C61" s="26">
        <f t="shared" si="19"/>
        <v>25</v>
      </c>
      <c r="D61" s="26">
        <v>0.79700000000000004</v>
      </c>
      <c r="E61" s="26"/>
      <c r="F61" s="38">
        <f t="shared" si="32"/>
        <v>330.5466631284437</v>
      </c>
      <c r="G61" s="19">
        <f t="shared" si="26"/>
        <v>367.35787331074221</v>
      </c>
      <c r="H61" s="19" t="e">
        <f t="shared" ref="H61:H66" si="43">(SQRT(4*$H$29*$H$31+4*$H$29*D61+$H$30^2)-$H$30)/(2*$H$29)</f>
        <v>#NUM!</v>
      </c>
      <c r="I61" s="12">
        <f t="shared" si="21"/>
        <v>337.28139870610335</v>
      </c>
      <c r="J61" s="12">
        <f t="shared" ref="J61:J66" si="44">(SQRT($J$30^2+4*$J$29*D61)-$J$30)/(2*$J$29)</f>
        <v>368.45407027985868</v>
      </c>
      <c r="K61" s="12">
        <f t="shared" si="22"/>
        <v>336.96753964377257</v>
      </c>
      <c r="L61" s="43"/>
      <c r="M61" s="43"/>
      <c r="N61" s="43"/>
      <c r="O61" s="44"/>
      <c r="P61" s="12">
        <f t="shared" ref="P61:P66" si="45">$P$29*D61+$P$30</f>
        <v>326.32394352877952</v>
      </c>
      <c r="Q61" s="12">
        <f t="shared" si="23"/>
        <v>366.8856686080743</v>
      </c>
      <c r="R61" s="12">
        <f t="shared" ref="R61:R66" si="46">$R$29*D61^2+$R$30*D61+$R$31</f>
        <v>384.80407735</v>
      </c>
      <c r="S61" s="12">
        <f t="shared" si="24"/>
        <v>337.49662174400004</v>
      </c>
      <c r="T61" s="12">
        <f t="shared" ref="T61:T66" si="47">$T$29*D61^2+$T$30*D61</f>
        <v>369.86367045000003</v>
      </c>
      <c r="U61" s="12">
        <f t="shared" si="25"/>
        <v>337.95170676500004</v>
      </c>
    </row>
    <row r="62" spans="1:21" x14ac:dyDescent="0.25">
      <c r="A62" s="26" t="s">
        <v>19</v>
      </c>
      <c r="B62" s="26">
        <v>125</v>
      </c>
      <c r="C62" s="26">
        <f t="shared" si="19"/>
        <v>12.5</v>
      </c>
      <c r="D62" s="26">
        <v>0.36049999999999999</v>
      </c>
      <c r="E62" s="26"/>
      <c r="F62" s="38">
        <f t="shared" si="32"/>
        <v>148.93055674859801</v>
      </c>
      <c r="G62" s="19">
        <f t="shared" si="26"/>
        <v>157.94143395356122</v>
      </c>
      <c r="H62" s="19">
        <f t="shared" si="43"/>
        <v>138.85561398048014</v>
      </c>
      <c r="I62" s="12">
        <f t="shared" si="21"/>
        <v>147.98387642928611</v>
      </c>
      <c r="J62" s="12">
        <f t="shared" si="44"/>
        <v>137.31385927520799</v>
      </c>
      <c r="K62" s="12">
        <f t="shared" si="22"/>
        <v>147.68997247515381</v>
      </c>
      <c r="L62" s="36"/>
      <c r="M62" s="36"/>
      <c r="N62" s="36"/>
      <c r="O62" s="42"/>
      <c r="P62" s="12">
        <f t="shared" si="45"/>
        <v>147.77773378502559</v>
      </c>
      <c r="Q62" s="12">
        <f t="shared" si="23"/>
        <v>158.2980499705296</v>
      </c>
      <c r="R62" s="12">
        <f t="shared" si="46"/>
        <v>135.51079753749997</v>
      </c>
      <c r="S62" s="12">
        <f t="shared" si="24"/>
        <v>146.071502264</v>
      </c>
      <c r="T62" s="12">
        <f t="shared" si="47"/>
        <v>138.96482801249999</v>
      </c>
      <c r="U62" s="12">
        <f t="shared" si="25"/>
        <v>145.61086812124998</v>
      </c>
    </row>
    <row r="63" spans="1:21" x14ac:dyDescent="0.25">
      <c r="A63" s="26" t="s">
        <v>19</v>
      </c>
      <c r="B63" s="26">
        <v>62.5</v>
      </c>
      <c r="C63" s="26">
        <f t="shared" si="19"/>
        <v>6.25</v>
      </c>
      <c r="D63" s="26">
        <v>0.1825</v>
      </c>
      <c r="E63" s="26"/>
      <c r="F63" s="38">
        <f t="shared" si="32"/>
        <v>74.869464112601406</v>
      </c>
      <c r="G63" s="19">
        <f t="shared" si="26"/>
        <v>72.543664868616887</v>
      </c>
      <c r="H63" s="19">
        <f t="shared" si="43"/>
        <v>66.984081408685313</v>
      </c>
      <c r="I63" s="12">
        <f t="shared" si="21"/>
        <v>74.159951750993741</v>
      </c>
      <c r="J63" s="12">
        <f t="shared" si="44"/>
        <v>65.928683676796638</v>
      </c>
      <c r="K63" s="12">
        <f t="shared" si="22"/>
        <v>73.873158978800959</v>
      </c>
      <c r="L63" s="43"/>
      <c r="M63" s="43"/>
      <c r="N63" s="43"/>
      <c r="O63" s="44"/>
      <c r="P63" s="12">
        <f t="shared" si="45"/>
        <v>74.968511942211848</v>
      </c>
      <c r="Q63" s="12">
        <f t="shared" si="23"/>
        <v>73.238265050751934</v>
      </c>
      <c r="R63" s="12">
        <f t="shared" si="46"/>
        <v>63.838483437499995</v>
      </c>
      <c r="S63" s="12">
        <f t="shared" si="24"/>
        <v>73.218685400000012</v>
      </c>
      <c r="T63" s="12">
        <f t="shared" si="47"/>
        <v>64.500815312499995</v>
      </c>
      <c r="U63" s="12">
        <f t="shared" si="25"/>
        <v>72.217168531249996</v>
      </c>
    </row>
    <row r="64" spans="1:21" x14ac:dyDescent="0.25">
      <c r="A64" s="26" t="s">
        <v>19</v>
      </c>
      <c r="B64" s="26">
        <v>31.25</v>
      </c>
      <c r="C64" s="26">
        <f t="shared" si="19"/>
        <v>3.125</v>
      </c>
      <c r="D64" s="26">
        <v>9.6000000000000002E-2</v>
      </c>
      <c r="E64" s="26"/>
      <c r="F64" s="38">
        <f t="shared" si="32"/>
        <v>38.879101679940128</v>
      </c>
      <c r="G64" s="19">
        <f t="shared" si="26"/>
        <v>31.044187195315278</v>
      </c>
      <c r="H64" s="19">
        <f t="shared" si="43"/>
        <v>36.992010737454507</v>
      </c>
      <c r="I64" s="12">
        <f t="shared" si="21"/>
        <v>38.922392421085149</v>
      </c>
      <c r="J64" s="12">
        <f t="shared" si="44"/>
        <v>33.895811038596023</v>
      </c>
      <c r="K64" s="12">
        <f t="shared" si="22"/>
        <v>38.638874013606191</v>
      </c>
      <c r="L64" s="38"/>
      <c r="M64" s="38"/>
      <c r="N64" s="38"/>
      <c r="O64" s="39"/>
      <c r="P64" s="12">
        <f t="shared" si="45"/>
        <v>39.586502451181588</v>
      </c>
      <c r="Q64" s="12">
        <f t="shared" si="23"/>
        <v>31.903032491421783</v>
      </c>
      <c r="R64" s="12">
        <f t="shared" si="46"/>
        <v>35.281306399999998</v>
      </c>
      <c r="S64" s="12">
        <f t="shared" si="24"/>
        <v>38.904909056000001</v>
      </c>
      <c r="T64" s="12">
        <f t="shared" si="47"/>
        <v>32.434060799999997</v>
      </c>
      <c r="U64" s="12">
        <f t="shared" si="25"/>
        <v>37.605519360000002</v>
      </c>
    </row>
    <row r="65" spans="1:21" x14ac:dyDescent="0.25">
      <c r="A65" s="26" t="s">
        <v>19</v>
      </c>
      <c r="B65" s="26">
        <v>15.625</v>
      </c>
      <c r="C65" s="26">
        <f t="shared" si="19"/>
        <v>1.5625</v>
      </c>
      <c r="D65" s="26">
        <v>2.75E-2</v>
      </c>
      <c r="E65" s="26"/>
      <c r="F65" s="38">
        <f t="shared" si="32"/>
        <v>10.378063221705473</v>
      </c>
      <c r="G65" s="19">
        <f t="shared" si="26"/>
        <v>-1.819561019958253</v>
      </c>
      <c r="H65" s="19">
        <f t="shared" si="43"/>
        <v>14.842798380313512</v>
      </c>
      <c r="I65" s="12">
        <f t="shared" si="21"/>
        <v>11.300431962004797</v>
      </c>
      <c r="J65" s="12">
        <f t="shared" si="44"/>
        <v>9.5455989372907322</v>
      </c>
      <c r="K65" s="12">
        <f t="shared" si="22"/>
        <v>11.019428448533404</v>
      </c>
      <c r="L65" s="38"/>
      <c r="M65" s="38"/>
      <c r="N65" s="38"/>
      <c r="O65" s="39"/>
      <c r="P65" s="12">
        <f t="shared" si="45"/>
        <v>11.567223258862819</v>
      </c>
      <c r="Q65" s="12">
        <f t="shared" si="23"/>
        <v>-0.83064878388591801</v>
      </c>
      <c r="R65" s="12">
        <f t="shared" si="46"/>
        <v>15.5774509375</v>
      </c>
      <c r="S65" s="12">
        <f t="shared" si="24"/>
        <v>12.237134600000001</v>
      </c>
      <c r="T65" s="12">
        <f t="shared" si="47"/>
        <v>8.9518378125000009</v>
      </c>
      <c r="U65" s="12">
        <f t="shared" si="25"/>
        <v>10.68560178125</v>
      </c>
    </row>
    <row r="66" spans="1:21" x14ac:dyDescent="0.25">
      <c r="A66" s="26" t="s">
        <v>19</v>
      </c>
      <c r="B66" s="26">
        <v>0</v>
      </c>
      <c r="C66" s="26">
        <f t="shared" si="19"/>
        <v>0</v>
      </c>
      <c r="D66" s="26">
        <v>0</v>
      </c>
      <c r="E66" s="26"/>
      <c r="F66" s="38">
        <f t="shared" si="32"/>
        <v>-1.063959517001871</v>
      </c>
      <c r="G66" s="19">
        <f t="shared" si="26"/>
        <v>-15.013036580834488</v>
      </c>
      <c r="H66" s="19">
        <f t="shared" si="43"/>
        <v>6.2903866228668557</v>
      </c>
      <c r="I66" s="12">
        <f t="shared" si="21"/>
        <v>0.28001254512397422</v>
      </c>
      <c r="J66" s="12">
        <f t="shared" si="44"/>
        <v>0</v>
      </c>
      <c r="K66" s="12">
        <f t="shared" si="22"/>
        <v>0</v>
      </c>
      <c r="L66" s="38"/>
      <c r="M66" s="38"/>
      <c r="N66" s="38"/>
      <c r="O66" s="39"/>
      <c r="P66" s="12">
        <f t="shared" si="45"/>
        <v>0.31860752472024956</v>
      </c>
      <c r="Q66" s="12">
        <f t="shared" si="23"/>
        <v>-13.971907690031344</v>
      </c>
      <c r="R66" s="12">
        <f t="shared" si="46"/>
        <v>8.3909000000000002</v>
      </c>
      <c r="S66" s="12">
        <f t="shared" si="24"/>
        <v>1.6568000000000001</v>
      </c>
      <c r="T66" s="12">
        <f t="shared" si="47"/>
        <v>0</v>
      </c>
      <c r="U66" s="12">
        <f t="shared" si="25"/>
        <v>0</v>
      </c>
    </row>
    <row r="67" spans="1:21" x14ac:dyDescent="0.25">
      <c r="A67" s="26" t="s">
        <v>23</v>
      </c>
      <c r="B67" s="26">
        <v>1000</v>
      </c>
      <c r="C67" s="26">
        <f t="shared" si="19"/>
        <v>100</v>
      </c>
      <c r="D67" s="26">
        <v>2.2125000000000004</v>
      </c>
      <c r="E67" s="26"/>
      <c r="F67" s="38"/>
      <c r="G67" s="19">
        <f t="shared" si="26"/>
        <v>1046.4620426351173</v>
      </c>
      <c r="H67" s="19"/>
      <c r="I67" s="12">
        <f t="shared" si="21"/>
        <v>1067.6655595163922</v>
      </c>
      <c r="K67" s="12">
        <f t="shared" si="22"/>
        <v>1067.2402958557091</v>
      </c>
      <c r="L67" s="38"/>
      <c r="M67" s="38"/>
      <c r="N67" s="38"/>
      <c r="O67" s="39"/>
      <c r="Q67" s="12">
        <f t="shared" si="23"/>
        <v>1043.3021043043964</v>
      </c>
      <c r="S67" s="12">
        <f t="shared" si="24"/>
        <v>1083.0834350000002</v>
      </c>
      <c r="U67" s="12">
        <f t="shared" si="25"/>
        <v>1082.4945257812501</v>
      </c>
    </row>
    <row r="68" spans="1:21" x14ac:dyDescent="0.25">
      <c r="A68" s="26" t="s">
        <v>23</v>
      </c>
      <c r="B68" s="26">
        <v>500</v>
      </c>
      <c r="C68" s="26">
        <f t="shared" si="19"/>
        <v>50</v>
      </c>
      <c r="D68" s="26">
        <v>1.5615000000000001</v>
      </c>
      <c r="E68" s="26"/>
      <c r="F68" s="38"/>
      <c r="G68" s="19">
        <f t="shared" si="26"/>
        <v>734.13649390310161</v>
      </c>
      <c r="H68" s="19"/>
      <c r="I68" s="12">
        <f t="shared" si="21"/>
        <v>704.2304942436175</v>
      </c>
      <c r="K68" s="12">
        <f t="shared" si="22"/>
        <v>703.86906591155207</v>
      </c>
      <c r="L68" s="19"/>
      <c r="M68" s="19"/>
      <c r="N68" s="19"/>
      <c r="O68" s="39"/>
      <c r="Q68" s="12">
        <f t="shared" si="23"/>
        <v>732.21266619891719</v>
      </c>
      <c r="S68" s="12">
        <f t="shared" si="24"/>
        <v>716.48399261600002</v>
      </c>
      <c r="U68" s="12">
        <f t="shared" si="25"/>
        <v>717.13718749125007</v>
      </c>
    </row>
    <row r="69" spans="1:21" x14ac:dyDescent="0.25">
      <c r="A69" s="26" t="s">
        <v>23</v>
      </c>
      <c r="B69" s="26">
        <v>250</v>
      </c>
      <c r="C69" s="26">
        <f t="shared" si="19"/>
        <v>25</v>
      </c>
      <c r="D69" s="26">
        <v>0.9285000000000001</v>
      </c>
      <c r="E69" s="26"/>
      <c r="F69" s="38">
        <f t="shared" si="32"/>
        <v>385.26033549717158</v>
      </c>
      <c r="G69" s="19">
        <f t="shared" si="26"/>
        <v>430.44667462911406</v>
      </c>
      <c r="H69" s="19" t="e">
        <f t="shared" ref="H69:H74" si="48">(SQRT(4*$H$29*$H$31+4*$H$29*D69+$H$30^2)-$H$30)/(2*$H$29)</f>
        <v>#NUM!</v>
      </c>
      <c r="I69" s="12">
        <f t="shared" si="21"/>
        <v>396.88251719248706</v>
      </c>
      <c r="J69" s="12">
        <f t="shared" ref="J69:J74" si="49">(SQRT($J$30^2+4*$J$29*D69)-$J$30)/(2*$J$29)</f>
        <v>477.26021716325027</v>
      </c>
      <c r="K69" s="12">
        <f t="shared" si="22"/>
        <v>396.56180205598224</v>
      </c>
      <c r="L69" s="36"/>
      <c r="M69" s="36"/>
      <c r="N69" s="36"/>
      <c r="O69" s="42"/>
      <c r="P69" s="12">
        <f t="shared" ref="P69:P74" si="50">$P$29*D69+$P$30</f>
        <v>380.11277876658858</v>
      </c>
      <c r="Q69" s="12">
        <f t="shared" si="23"/>
        <v>429.72477937746061</v>
      </c>
      <c r="R69" s="12">
        <f t="shared" ref="R69:R74" si="51">$R$29*D69^2+$R$30*D69+$R$31</f>
        <v>480.38298833750002</v>
      </c>
      <c r="S69" s="12">
        <f t="shared" si="24"/>
        <v>398.72189189600005</v>
      </c>
      <c r="T69" s="12">
        <f t="shared" ref="T69:T74" si="52">$T$29*D69^2+$T$30*D69</f>
        <v>452.87255561250004</v>
      </c>
      <c r="U69" s="12">
        <f t="shared" si="25"/>
        <v>399.33849304125005</v>
      </c>
    </row>
    <row r="70" spans="1:21" x14ac:dyDescent="0.25">
      <c r="A70" s="26" t="s">
        <v>23</v>
      </c>
      <c r="B70" s="26">
        <v>125</v>
      </c>
      <c r="C70" s="26">
        <f t="shared" si="19"/>
        <v>12.5</v>
      </c>
      <c r="D70" s="26">
        <v>0.45550000000000002</v>
      </c>
      <c r="E70" s="26"/>
      <c r="F70" s="38">
        <f t="shared" si="32"/>
        <v>188.45754439140524</v>
      </c>
      <c r="G70" s="19">
        <f t="shared" si="26"/>
        <v>203.51889498204278</v>
      </c>
      <c r="H70" s="19">
        <f t="shared" si="48"/>
        <v>186.37779852477999</v>
      </c>
      <c r="I70" s="12">
        <f t="shared" si="21"/>
        <v>188.14368754615467</v>
      </c>
      <c r="J70" s="12">
        <f t="shared" si="49"/>
        <v>179.22074059194955</v>
      </c>
      <c r="K70" s="12">
        <f t="shared" si="22"/>
        <v>187.84576503037516</v>
      </c>
      <c r="L70" s="19"/>
      <c r="M70" s="19"/>
      <c r="N70" s="19"/>
      <c r="O70" s="39"/>
      <c r="P70" s="12">
        <f t="shared" si="50"/>
        <v>186.63658813933628</v>
      </c>
      <c r="Q70" s="12">
        <f t="shared" si="23"/>
        <v>203.69512619175927</v>
      </c>
      <c r="R70" s="12">
        <f t="shared" si="51"/>
        <v>180.87295553749999</v>
      </c>
      <c r="S70" s="12">
        <f t="shared" si="24"/>
        <v>186.188544584</v>
      </c>
      <c r="T70" s="12">
        <f t="shared" si="52"/>
        <v>183.37645401250001</v>
      </c>
      <c r="U70" s="12">
        <f t="shared" si="25"/>
        <v>185.97687732125002</v>
      </c>
    </row>
    <row r="71" spans="1:21" x14ac:dyDescent="0.25">
      <c r="A71" s="26" t="s">
        <v>23</v>
      </c>
      <c r="B71" s="26">
        <v>62.5</v>
      </c>
      <c r="C71" s="26">
        <f t="shared" si="19"/>
        <v>6.25</v>
      </c>
      <c r="D71" s="26">
        <v>0.19650000000000001</v>
      </c>
      <c r="E71" s="26"/>
      <c r="F71" s="38">
        <f t="shared" si="32"/>
        <v>80.694493870488785</v>
      </c>
      <c r="G71" s="19">
        <f t="shared" si="26"/>
        <v>79.260343335972067</v>
      </c>
      <c r="H71" s="19">
        <f t="shared" si="48"/>
        <v>72.086648322954318</v>
      </c>
      <c r="I71" s="12">
        <f t="shared" si="21"/>
        <v>79.901479426322496</v>
      </c>
      <c r="J71" s="12">
        <f t="shared" si="49"/>
        <v>71.260755346598387</v>
      </c>
      <c r="K71" s="12">
        <f t="shared" si="22"/>
        <v>79.614145957855598</v>
      </c>
      <c r="L71" s="28"/>
      <c r="M71" s="28"/>
      <c r="N71" s="28"/>
      <c r="O71" s="39"/>
      <c r="P71" s="12">
        <f t="shared" si="50"/>
        <v>80.695079952320796</v>
      </c>
      <c r="Q71" s="12">
        <f t="shared" si="23"/>
        <v>79.928360493880518</v>
      </c>
      <c r="R71" s="12">
        <f t="shared" si="51"/>
        <v>68.846183337499994</v>
      </c>
      <c r="S71" s="12">
        <f t="shared" si="24"/>
        <v>78.839355896000015</v>
      </c>
      <c r="T71" s="12">
        <f t="shared" si="52"/>
        <v>69.944140612499993</v>
      </c>
      <c r="U71" s="12">
        <f t="shared" si="25"/>
        <v>77.883895541249998</v>
      </c>
    </row>
    <row r="72" spans="1:21" x14ac:dyDescent="0.25">
      <c r="A72" s="26" t="s">
        <v>23</v>
      </c>
      <c r="B72" s="26">
        <v>31.25</v>
      </c>
      <c r="C72" s="26">
        <f t="shared" si="19"/>
        <v>3.125</v>
      </c>
      <c r="D72" s="26">
        <v>4.2999999999999997E-2</v>
      </c>
      <c r="E72" s="26"/>
      <c r="F72" s="38">
        <f t="shared" si="32"/>
        <v>16.827203310795063</v>
      </c>
      <c r="G72" s="19">
        <f t="shared" si="26"/>
        <v>5.6167615688992587</v>
      </c>
      <c r="H72" s="19">
        <f t="shared" si="48"/>
        <v>19.745305565929652</v>
      </c>
      <c r="I72" s="12">
        <f t="shared" si="21"/>
        <v>17.529163451408728</v>
      </c>
      <c r="J72" s="12">
        <f t="shared" si="49"/>
        <v>14.982394584472274</v>
      </c>
      <c r="K72" s="12">
        <f t="shared" si="22"/>
        <v>17.247596734900608</v>
      </c>
      <c r="L72" s="28"/>
      <c r="M72" s="28"/>
      <c r="N72" s="28"/>
      <c r="O72" s="39"/>
      <c r="P72" s="12">
        <f t="shared" si="50"/>
        <v>17.907352127197722</v>
      </c>
      <c r="Q72" s="12">
        <f t="shared" si="23"/>
        <v>6.5762425995778671</v>
      </c>
      <c r="R72" s="12">
        <f t="shared" si="51"/>
        <v>19.810773349999998</v>
      </c>
      <c r="S72" s="12">
        <f t="shared" si="24"/>
        <v>18.232331983999998</v>
      </c>
      <c r="T72" s="12">
        <f t="shared" si="52"/>
        <v>14.117422449999999</v>
      </c>
      <c r="U72" s="12">
        <f t="shared" si="25"/>
        <v>16.739111165000001</v>
      </c>
    </row>
    <row r="73" spans="1:21" x14ac:dyDescent="0.25">
      <c r="A73" s="26" t="s">
        <v>23</v>
      </c>
      <c r="B73" s="26">
        <v>15.625</v>
      </c>
      <c r="C73" s="26">
        <f t="shared" si="19"/>
        <v>1.5625</v>
      </c>
      <c r="D73" s="26">
        <v>3.4000000000000002E-2</v>
      </c>
      <c r="E73" s="26"/>
      <c r="F73" s="38">
        <f t="shared" si="32"/>
        <v>13.082541323581754</v>
      </c>
      <c r="G73" s="19">
        <f t="shared" si="26"/>
        <v>1.2988968398852216</v>
      </c>
      <c r="H73" s="19">
        <f t="shared" si="48"/>
        <v>16.891291804641916</v>
      </c>
      <c r="I73" s="12">
        <f t="shared" si="21"/>
        <v>13.910962379893666</v>
      </c>
      <c r="J73" s="12">
        <f t="shared" si="49"/>
        <v>11.820499453328365</v>
      </c>
      <c r="K73" s="12">
        <f t="shared" si="22"/>
        <v>13.629723096268872</v>
      </c>
      <c r="L73" s="28"/>
      <c r="M73" s="28"/>
      <c r="N73" s="28"/>
      <c r="O73" s="39"/>
      <c r="P73" s="12">
        <f t="shared" si="50"/>
        <v>14.225986977841973</v>
      </c>
      <c r="Q73" s="12">
        <f t="shared" si="23"/>
        <v>2.2754669575666391</v>
      </c>
      <c r="R73" s="12">
        <f t="shared" si="51"/>
        <v>17.336677399999999</v>
      </c>
      <c r="S73" s="12">
        <f t="shared" si="24"/>
        <v>14.748464096000001</v>
      </c>
      <c r="T73" s="12">
        <f t="shared" si="52"/>
        <v>11.1075178</v>
      </c>
      <c r="U73" s="12">
        <f t="shared" si="25"/>
        <v>13.221474260000001</v>
      </c>
    </row>
    <row r="74" spans="1:21" x14ac:dyDescent="0.25">
      <c r="A74" s="26" t="s">
        <v>23</v>
      </c>
      <c r="B74" s="26">
        <v>0</v>
      </c>
      <c r="C74" s="26">
        <f t="shared" si="19"/>
        <v>0</v>
      </c>
      <c r="D74" s="26">
        <v>0</v>
      </c>
      <c r="E74" s="26"/>
      <c r="F74" s="38">
        <f t="shared" si="32"/>
        <v>-1.063959517001871</v>
      </c>
      <c r="G74" s="19">
        <f t="shared" si="26"/>
        <v>-15.013036580834488</v>
      </c>
      <c r="H74" s="19">
        <f t="shared" si="48"/>
        <v>6.2903866228668557</v>
      </c>
      <c r="I74" s="12">
        <f t="shared" si="21"/>
        <v>0.28001254512397422</v>
      </c>
      <c r="J74" s="12">
        <f t="shared" si="49"/>
        <v>0</v>
      </c>
      <c r="K74" s="12">
        <f t="shared" si="22"/>
        <v>0</v>
      </c>
      <c r="L74" s="28"/>
      <c r="M74" s="28"/>
      <c r="N74" s="28"/>
      <c r="O74" s="39"/>
      <c r="P74" s="12">
        <f t="shared" si="50"/>
        <v>0.31860752472024956</v>
      </c>
      <c r="Q74" s="12">
        <f t="shared" si="23"/>
        <v>-13.971907690031344</v>
      </c>
      <c r="R74" s="12">
        <f t="shared" si="51"/>
        <v>8.3909000000000002</v>
      </c>
      <c r="S74" s="12">
        <f t="shared" si="24"/>
        <v>1.6568000000000001</v>
      </c>
      <c r="T74" s="12">
        <f t="shared" si="52"/>
        <v>0</v>
      </c>
      <c r="U74" s="12">
        <f t="shared" si="25"/>
        <v>0</v>
      </c>
    </row>
    <row r="75" spans="1:21" x14ac:dyDescent="0.25">
      <c r="A75" s="26" t="s">
        <v>23</v>
      </c>
      <c r="B75" s="26">
        <v>1000</v>
      </c>
      <c r="C75" s="26">
        <f t="shared" si="19"/>
        <v>100</v>
      </c>
      <c r="D75" s="26">
        <v>2.2460000000000004</v>
      </c>
      <c r="E75" s="26"/>
      <c r="F75" s="38"/>
      <c r="G75" s="19">
        <f t="shared" si="26"/>
        <v>1062.5340946820029</v>
      </c>
      <c r="H75" s="19"/>
      <c r="I75" s="12">
        <f t="shared" si="21"/>
        <v>1088.1212603593706</v>
      </c>
      <c r="K75" s="12">
        <f t="shared" si="22"/>
        <v>1087.6917268120665</v>
      </c>
      <c r="L75" s="28"/>
      <c r="M75" s="28"/>
      <c r="N75" s="28"/>
      <c r="O75" s="39"/>
      <c r="Q75" s="12">
        <f t="shared" si="23"/>
        <v>1059.3105469718826</v>
      </c>
      <c r="S75" s="12">
        <f t="shared" si="24"/>
        <v>1103.0402538560002</v>
      </c>
      <c r="U75" s="12">
        <f t="shared" si="25"/>
        <v>1102.3523198600003</v>
      </c>
    </row>
    <row r="76" spans="1:21" x14ac:dyDescent="0.25">
      <c r="A76" s="26" t="s">
        <v>23</v>
      </c>
      <c r="B76" s="26">
        <v>500</v>
      </c>
      <c r="C76" s="26">
        <f t="shared" si="19"/>
        <v>50</v>
      </c>
      <c r="D76" s="26">
        <v>1.615</v>
      </c>
      <c r="E76" s="26"/>
      <c r="F76" s="38"/>
      <c r="G76" s="19">
        <f t="shared" si="26"/>
        <v>759.80380090335154</v>
      </c>
      <c r="H76" s="19"/>
      <c r="I76" s="12">
        <f t="shared" si="21"/>
        <v>732.01546181342815</v>
      </c>
      <c r="K76" s="12">
        <f t="shared" si="22"/>
        <v>731.64983757077448</v>
      </c>
      <c r="L76" s="28"/>
      <c r="M76" s="28"/>
      <c r="N76" s="28"/>
      <c r="O76" s="39"/>
      <c r="Q76" s="12">
        <f t="shared" si="23"/>
        <v>757.77838807087278</v>
      </c>
      <c r="S76" s="12">
        <f t="shared" si="24"/>
        <v>745.08949159999997</v>
      </c>
      <c r="U76" s="12">
        <f t="shared" si="25"/>
        <v>745.68954912499998</v>
      </c>
    </row>
    <row r="77" spans="1:21" x14ac:dyDescent="0.25">
      <c r="A77" s="26" t="s">
        <v>23</v>
      </c>
      <c r="B77" s="26">
        <v>250</v>
      </c>
      <c r="C77" s="26">
        <f t="shared" si="19"/>
        <v>25</v>
      </c>
      <c r="D77" s="26">
        <v>0.90349999999999997</v>
      </c>
      <c r="E77" s="26"/>
      <c r="F77" s="38">
        <f t="shared" si="32"/>
        <v>374.85849664380117</v>
      </c>
      <c r="G77" s="19">
        <f t="shared" si="26"/>
        <v>418.45260593740829</v>
      </c>
      <c r="H77" s="19" t="e">
        <f t="shared" ref="H77:H82" si="53">(SQRT(4*$H$29*$H$31+4*$H$29*D77+$H$30^2)-$H$30)/(2*$H$29)</f>
        <v>#NUM!</v>
      </c>
      <c r="I77" s="12">
        <f t="shared" si="21"/>
        <v>385.45167956467657</v>
      </c>
      <c r="J77" s="12">
        <f t="shared" ref="J77:J82" si="54">(SQRT($J$30^2+4*$J$29*D77)-$J$30)/(2*$J$29)</f>
        <v>453.20044150146231</v>
      </c>
      <c r="K77" s="12">
        <f t="shared" si="22"/>
        <v>385.13230246422302</v>
      </c>
      <c r="L77" s="28"/>
      <c r="M77" s="28"/>
      <c r="N77" s="28"/>
      <c r="O77" s="39"/>
      <c r="P77" s="12">
        <f t="shared" ref="P77:P82" si="55">$P$29*D77+$P$30</f>
        <v>369.8867644628225</v>
      </c>
      <c r="Q77" s="12">
        <f t="shared" si="23"/>
        <v>417.77818037187382</v>
      </c>
      <c r="R77" s="12">
        <f t="shared" ref="R77:R82" si="56">$R$29*D77^2+$R$30*D77+$R$31</f>
        <v>461.48216833749996</v>
      </c>
      <c r="S77" s="12">
        <f t="shared" si="24"/>
        <v>386.95532909600001</v>
      </c>
      <c r="T77" s="12">
        <f t="shared" ref="T77:T82" si="57">$T$29*D77^2+$T$30*D77</f>
        <v>436.61201561250004</v>
      </c>
      <c r="U77" s="12">
        <f t="shared" si="25"/>
        <v>387.54530004125002</v>
      </c>
    </row>
    <row r="78" spans="1:21" x14ac:dyDescent="0.25">
      <c r="A78" s="26" t="s">
        <v>23</v>
      </c>
      <c r="B78" s="26">
        <v>125</v>
      </c>
      <c r="C78" s="26">
        <f t="shared" si="19"/>
        <v>12.5</v>
      </c>
      <c r="D78" s="26">
        <v>0.39200000000000002</v>
      </c>
      <c r="E78" s="26"/>
      <c r="F78" s="38">
        <f t="shared" si="32"/>
        <v>162.03687370384463</v>
      </c>
      <c r="G78" s="19">
        <f t="shared" si="26"/>
        <v>173.05396050511038</v>
      </c>
      <c r="H78" s="19">
        <f t="shared" si="53"/>
        <v>153.64434524237259</v>
      </c>
      <c r="I78" s="12">
        <f t="shared" si="21"/>
        <v>161.23971954545544</v>
      </c>
      <c r="J78" s="12">
        <f t="shared" si="54"/>
        <v>150.87022372986092</v>
      </c>
      <c r="K78" s="12">
        <f t="shared" si="22"/>
        <v>160.94450119435186</v>
      </c>
      <c r="L78" s="28"/>
      <c r="M78" s="28"/>
      <c r="N78" s="28"/>
      <c r="O78" s="39"/>
      <c r="P78" s="12">
        <f t="shared" si="55"/>
        <v>160.66251180777073</v>
      </c>
      <c r="Q78" s="12">
        <f t="shared" si="23"/>
        <v>173.35076471756892</v>
      </c>
      <c r="R78" s="12">
        <f t="shared" si="56"/>
        <v>150.0035656</v>
      </c>
      <c r="S78" s="12">
        <f t="shared" si="24"/>
        <v>159.27822502400002</v>
      </c>
      <c r="T78" s="12">
        <f t="shared" si="57"/>
        <v>153.33064320000003</v>
      </c>
      <c r="U78" s="12">
        <f t="shared" si="25"/>
        <v>158.90320544000002</v>
      </c>
    </row>
    <row r="79" spans="1:21" x14ac:dyDescent="0.25">
      <c r="A79" s="26" t="s">
        <v>23</v>
      </c>
      <c r="B79" s="26">
        <v>62.5</v>
      </c>
      <c r="C79" s="26">
        <f t="shared" si="19"/>
        <v>6.25</v>
      </c>
      <c r="D79" s="26">
        <v>0.1885</v>
      </c>
      <c r="E79" s="26"/>
      <c r="F79" s="38">
        <f t="shared" si="32"/>
        <v>77.365905437410277</v>
      </c>
      <c r="G79" s="19">
        <f t="shared" si="26"/>
        <v>75.422241354626252</v>
      </c>
      <c r="H79" s="19">
        <f t="shared" si="53"/>
        <v>69.161610069599149</v>
      </c>
      <c r="I79" s="12">
        <f t="shared" si="21"/>
        <v>76.619282307408668</v>
      </c>
      <c r="J79" s="12">
        <f t="shared" si="54"/>
        <v>68.208556693983709</v>
      </c>
      <c r="K79" s="12">
        <f t="shared" si="22"/>
        <v>76.332258182272895</v>
      </c>
      <c r="L79" s="19"/>
      <c r="M79" s="19"/>
      <c r="N79" s="19"/>
      <c r="O79" s="39"/>
      <c r="P79" s="12">
        <f t="shared" si="55"/>
        <v>77.422755375115685</v>
      </c>
      <c r="Q79" s="12">
        <f t="shared" si="23"/>
        <v>76.10544881209276</v>
      </c>
      <c r="R79" s="12">
        <f t="shared" si="56"/>
        <v>65.971481337499995</v>
      </c>
      <c r="S79" s="12">
        <f t="shared" si="24"/>
        <v>75.625258616000011</v>
      </c>
      <c r="T79" s="12">
        <f t="shared" si="57"/>
        <v>66.825026612499997</v>
      </c>
      <c r="U79" s="12">
        <f t="shared" si="25"/>
        <v>74.643553741250003</v>
      </c>
    </row>
    <row r="80" spans="1:21" x14ac:dyDescent="0.25">
      <c r="A80" s="26" t="s">
        <v>23</v>
      </c>
      <c r="B80" s="26">
        <v>31.25</v>
      </c>
      <c r="C80" s="26">
        <f t="shared" si="19"/>
        <v>3.125</v>
      </c>
      <c r="D80" s="26">
        <v>3.7999999999999999E-2</v>
      </c>
      <c r="E80" s="26"/>
      <c r="F80" s="38">
        <f t="shared" si="32"/>
        <v>14.746835540121003</v>
      </c>
      <c r="G80" s="19">
        <f t="shared" si="26"/>
        <v>3.2179478305581268</v>
      </c>
      <c r="H80" s="19">
        <f t="shared" si="53"/>
        <v>18.157192280624944</v>
      </c>
      <c r="I80" s="12">
        <f t="shared" si="21"/>
        <v>15.518531973538311</v>
      </c>
      <c r="J80" s="12">
        <f t="shared" si="54"/>
        <v>13.224052106282445</v>
      </c>
      <c r="K80" s="12">
        <f t="shared" si="22"/>
        <v>15.237147305280363</v>
      </c>
      <c r="L80" s="36"/>
      <c r="M80" s="36"/>
      <c r="N80" s="36"/>
      <c r="O80" s="42"/>
      <c r="P80" s="12">
        <f t="shared" si="55"/>
        <v>15.862149266444527</v>
      </c>
      <c r="Q80" s="12">
        <f t="shared" si="23"/>
        <v>4.1869227984605182</v>
      </c>
      <c r="R80" s="12">
        <f t="shared" si="56"/>
        <v>18.4307926</v>
      </c>
      <c r="S80" s="12">
        <f t="shared" si="24"/>
        <v>16.295897503999999</v>
      </c>
      <c r="T80" s="12">
        <f t="shared" si="57"/>
        <v>12.441652199999998</v>
      </c>
      <c r="U80" s="12">
        <f t="shared" si="25"/>
        <v>14.783946739999999</v>
      </c>
    </row>
    <row r="81" spans="1:36" x14ac:dyDescent="0.25">
      <c r="A81" s="26" t="s">
        <v>23</v>
      </c>
      <c r="B81" s="26">
        <v>15.625</v>
      </c>
      <c r="C81" s="26">
        <f t="shared" si="19"/>
        <v>1.5625</v>
      </c>
      <c r="D81" s="26">
        <v>2.9499999999999998E-2</v>
      </c>
      <c r="E81" s="26"/>
      <c r="F81" s="38">
        <f t="shared" si="32"/>
        <v>11.210210329975096</v>
      </c>
      <c r="G81" s="19">
        <f t="shared" si="26"/>
        <v>-0.86003552462180044</v>
      </c>
      <c r="H81" s="19">
        <f t="shared" si="53"/>
        <v>15.47197831891007</v>
      </c>
      <c r="I81" s="12">
        <f t="shared" si="21"/>
        <v>12.103438917380268</v>
      </c>
      <c r="J81" s="12">
        <f t="shared" si="54"/>
        <v>10.244797150800737</v>
      </c>
      <c r="K81" s="12">
        <f t="shared" si="22"/>
        <v>11.822362922411074</v>
      </c>
      <c r="L81" s="19"/>
      <c r="M81" s="19"/>
      <c r="N81" s="19"/>
      <c r="O81" s="39"/>
      <c r="P81" s="12">
        <f t="shared" si="55"/>
        <v>12.385304403164097</v>
      </c>
      <c r="Q81" s="12">
        <f t="shared" si="23"/>
        <v>0.12507913656102154</v>
      </c>
      <c r="R81" s="12">
        <f t="shared" si="56"/>
        <v>16.116284037500002</v>
      </c>
      <c r="S81" s="12">
        <f t="shared" si="24"/>
        <v>13.009422824000001</v>
      </c>
      <c r="T81" s="12">
        <f t="shared" si="57"/>
        <v>9.6135035124999995</v>
      </c>
      <c r="U81" s="12">
        <f t="shared" si="25"/>
        <v>11.465455471249999</v>
      </c>
    </row>
    <row r="82" spans="1:36" ht="15.75" thickBot="1" x14ac:dyDescent="0.3">
      <c r="A82" s="30" t="s">
        <v>23</v>
      </c>
      <c r="B82" s="30">
        <v>0</v>
      </c>
      <c r="C82" s="30">
        <f t="shared" si="19"/>
        <v>0</v>
      </c>
      <c r="D82" s="30">
        <v>0</v>
      </c>
      <c r="E82" s="30"/>
      <c r="F82" s="45">
        <f t="shared" si="32"/>
        <v>-1.063959517001871</v>
      </c>
      <c r="G82" s="46">
        <f t="shared" si="26"/>
        <v>-15.013036580834488</v>
      </c>
      <c r="H82" s="46">
        <f t="shared" si="53"/>
        <v>6.2903866228668557</v>
      </c>
      <c r="I82" s="32">
        <f t="shared" si="21"/>
        <v>0.28001254512397422</v>
      </c>
      <c r="J82" s="32">
        <f t="shared" si="54"/>
        <v>0</v>
      </c>
      <c r="K82" s="32">
        <f t="shared" si="22"/>
        <v>0</v>
      </c>
      <c r="L82" s="32"/>
      <c r="M82" s="32"/>
      <c r="N82" s="32"/>
      <c r="O82" s="47"/>
      <c r="P82" s="48">
        <f t="shared" si="55"/>
        <v>0.31860752472024956</v>
      </c>
      <c r="Q82" s="32">
        <f t="shared" si="23"/>
        <v>-13.971907690031344</v>
      </c>
      <c r="R82" s="32">
        <f t="shared" si="56"/>
        <v>8.3909000000000002</v>
      </c>
      <c r="S82" s="32">
        <f t="shared" si="24"/>
        <v>1.6568000000000001</v>
      </c>
      <c r="T82" s="32">
        <f t="shared" si="57"/>
        <v>0</v>
      </c>
      <c r="U82" s="32">
        <f t="shared" si="25"/>
        <v>0</v>
      </c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</row>
    <row r="83" spans="1:36" x14ac:dyDescent="0.25">
      <c r="A83" s="25"/>
      <c r="B83" s="17">
        <v>1000</v>
      </c>
      <c r="C83" s="17">
        <f>B83/10</f>
        <v>100</v>
      </c>
      <c r="D83" s="17">
        <v>2.0145</v>
      </c>
      <c r="E83" s="17"/>
      <c r="F83" s="28"/>
      <c r="G83" s="36"/>
      <c r="H83" s="36"/>
      <c r="I83" s="36"/>
      <c r="J83" s="38"/>
      <c r="K83" s="38"/>
      <c r="L83" s="28"/>
      <c r="M83" s="28"/>
      <c r="N83" s="28"/>
      <c r="O83" s="37"/>
      <c r="P83" s="49"/>
      <c r="Q83" s="50"/>
      <c r="R83" s="50"/>
      <c r="S83" s="28"/>
    </row>
    <row r="84" spans="1:36" x14ac:dyDescent="0.25">
      <c r="A84" s="25"/>
      <c r="B84" s="17">
        <f>B83/2</f>
        <v>500</v>
      </c>
      <c r="C84" s="17">
        <f t="shared" ref="C84:C122" si="58">B84/10</f>
        <v>50</v>
      </c>
      <c r="D84" s="17">
        <v>1.5375000000000001</v>
      </c>
      <c r="E84" s="17"/>
      <c r="F84" s="28"/>
      <c r="G84" s="51"/>
      <c r="H84" s="36"/>
      <c r="I84" s="36"/>
      <c r="J84" s="52"/>
      <c r="K84" s="38"/>
      <c r="L84" s="28"/>
      <c r="M84" s="28"/>
      <c r="N84" s="28"/>
      <c r="O84" s="39"/>
      <c r="P84" s="49"/>
      <c r="Q84" s="50"/>
      <c r="R84" s="50"/>
      <c r="S84" s="28"/>
    </row>
    <row r="85" spans="1:36" x14ac:dyDescent="0.25">
      <c r="A85" s="25"/>
      <c r="B85" s="17">
        <f t="shared" ref="B85:B89" si="59">B84/2</f>
        <v>250</v>
      </c>
      <c r="C85" s="17">
        <f t="shared" si="58"/>
        <v>25</v>
      </c>
      <c r="D85" s="17">
        <v>0.9444999999999999</v>
      </c>
      <c r="E85" s="53" t="s">
        <v>97</v>
      </c>
      <c r="F85" s="36">
        <f>SLOPE(D85:D90,B85:B90)</f>
        <v>3.8171723502304147E-3</v>
      </c>
      <c r="G85" s="36">
        <f>SLOPE(D83:D90,B83:B90)</f>
        <v>2.0902772959831635E-3</v>
      </c>
      <c r="H85" s="38">
        <v>-1.9999999999999999E-6</v>
      </c>
      <c r="I85" s="38">
        <v>-1.9999999999999999E-6</v>
      </c>
      <c r="J85" s="38">
        <v>-9.9999999999999995E-7</v>
      </c>
      <c r="K85" s="38">
        <v>-1.9999999999999999E-6</v>
      </c>
      <c r="L85" s="28"/>
      <c r="M85" s="28"/>
      <c r="N85" s="28"/>
      <c r="O85" s="39"/>
      <c r="P85" s="28">
        <f>SLOPE(B85:B90,D85:D90)</f>
        <v>261.4391854470764</v>
      </c>
      <c r="Q85" s="28">
        <f>SLOPE(B83:B90,D83:D90)</f>
        <v>442.20662233035802</v>
      </c>
      <c r="R85" s="12">
        <v>33.35</v>
      </c>
      <c r="S85" s="12">
        <v>230.73</v>
      </c>
      <c r="T85" s="12">
        <v>23.57</v>
      </c>
      <c r="U85" s="12">
        <v>204.74</v>
      </c>
    </row>
    <row r="86" spans="1:36" x14ac:dyDescent="0.25">
      <c r="A86" s="25"/>
      <c r="B86" s="17">
        <f t="shared" si="59"/>
        <v>125</v>
      </c>
      <c r="C86" s="17">
        <f t="shared" si="58"/>
        <v>12.5</v>
      </c>
      <c r="D86" s="17">
        <v>0.51200000000000001</v>
      </c>
      <c r="E86" s="54" t="s">
        <v>98</v>
      </c>
      <c r="F86" s="19">
        <f>INTERCEPT(D85:D90,B85:B90)</f>
        <v>3.3428571428570919E-3</v>
      </c>
      <c r="G86" s="55">
        <f>INTERCEPT(D83:D90,B83:B90)</f>
        <v>0.15913824884792616</v>
      </c>
      <c r="H86" s="19">
        <v>4.3E-3</v>
      </c>
      <c r="I86" s="19">
        <v>4.1999999999999997E-3</v>
      </c>
      <c r="J86" s="19">
        <v>4.1000000000000003E-3</v>
      </c>
      <c r="K86" s="19">
        <v>4.1999999999999997E-3</v>
      </c>
      <c r="L86" s="28"/>
      <c r="M86" s="28"/>
      <c r="N86" s="28"/>
      <c r="O86" s="39"/>
      <c r="P86" s="28">
        <f>INTERCEPT(B85:B90,D85:D90)</f>
        <v>-0.70913960009761468</v>
      </c>
      <c r="Q86" s="28">
        <f>INTERCEPT(B83:B90,D83:D90)</f>
        <v>-51.6033874566088</v>
      </c>
      <c r="R86" s="12">
        <v>229.92</v>
      </c>
      <c r="S86" s="12">
        <v>6.2899999999999998E-2</v>
      </c>
      <c r="T86" s="12">
        <v>241.31</v>
      </c>
      <c r="U86" s="12">
        <v>62.984000000000002</v>
      </c>
    </row>
    <row r="87" spans="1:36" x14ac:dyDescent="0.25">
      <c r="A87" s="25"/>
      <c r="B87" s="17">
        <f t="shared" si="59"/>
        <v>62.5</v>
      </c>
      <c r="C87" s="17">
        <f t="shared" si="58"/>
        <v>6.25</v>
      </c>
      <c r="D87" s="17">
        <v>0.23250000000000001</v>
      </c>
      <c r="E87" s="40" t="s">
        <v>99</v>
      </c>
      <c r="F87" s="56"/>
      <c r="G87" s="55"/>
      <c r="H87" s="19">
        <v>8.3999999999999995E-3</v>
      </c>
      <c r="I87" s="19">
        <v>3.0999999999999999E-3</v>
      </c>
      <c r="J87" s="19"/>
      <c r="K87" s="28"/>
      <c r="L87" s="28"/>
      <c r="M87" s="28"/>
      <c r="N87" s="28"/>
      <c r="O87" s="39"/>
      <c r="P87" s="28"/>
      <c r="Q87" s="28"/>
      <c r="R87" s="12">
        <v>2.2915000000000001</v>
      </c>
      <c r="S87" s="12">
        <v>27.396999999999998</v>
      </c>
    </row>
    <row r="88" spans="1:36" x14ac:dyDescent="0.25">
      <c r="A88" s="25"/>
      <c r="B88" s="17">
        <f t="shared" si="59"/>
        <v>31.25</v>
      </c>
      <c r="C88" s="17">
        <f t="shared" si="58"/>
        <v>3.125</v>
      </c>
      <c r="D88" s="17">
        <v>0.124</v>
      </c>
      <c r="E88" s="17"/>
      <c r="F88" s="19"/>
      <c r="G88" s="57"/>
      <c r="H88" s="55"/>
      <c r="I88" s="19"/>
      <c r="J88" s="19"/>
      <c r="K88" s="28"/>
      <c r="L88" s="28"/>
      <c r="M88" s="28"/>
      <c r="N88" s="28"/>
      <c r="O88" s="39"/>
      <c r="P88" s="28"/>
      <c r="Q88" s="28"/>
    </row>
    <row r="89" spans="1:36" x14ac:dyDescent="0.25">
      <c r="A89" s="25"/>
      <c r="B89" s="17">
        <f t="shared" si="59"/>
        <v>15.625</v>
      </c>
      <c r="C89" s="17">
        <f t="shared" si="58"/>
        <v>1.5625</v>
      </c>
      <c r="D89" s="17">
        <v>5.6000000000000001E-2</v>
      </c>
      <c r="E89" s="17"/>
      <c r="F89" s="19"/>
      <c r="G89" s="57"/>
      <c r="H89" s="58"/>
      <c r="I89" s="19"/>
      <c r="J89" s="19"/>
      <c r="K89" s="28"/>
      <c r="L89" s="28"/>
      <c r="M89" s="28"/>
      <c r="N89" s="28"/>
      <c r="O89" s="39"/>
      <c r="P89" s="28"/>
      <c r="Q89" s="28"/>
    </row>
    <row r="90" spans="1:36" x14ac:dyDescent="0.25">
      <c r="A90" s="25"/>
      <c r="B90" s="17">
        <v>0</v>
      </c>
      <c r="C90" s="17">
        <f t="shared" si="58"/>
        <v>0</v>
      </c>
      <c r="D90" s="17">
        <v>0</v>
      </c>
      <c r="E90" s="17"/>
      <c r="F90" s="19"/>
      <c r="G90" s="57"/>
      <c r="H90" s="58"/>
      <c r="I90" s="19"/>
      <c r="J90" s="19"/>
      <c r="K90" s="28"/>
      <c r="L90" s="28"/>
      <c r="M90" s="28"/>
      <c r="N90" s="28"/>
      <c r="O90" s="39"/>
      <c r="P90" s="28"/>
      <c r="Q90" s="28"/>
    </row>
    <row r="91" spans="1:36" x14ac:dyDescent="0.25">
      <c r="A91" s="25" t="s">
        <v>27</v>
      </c>
      <c r="B91" s="26">
        <v>1000</v>
      </c>
      <c r="C91" s="26">
        <f t="shared" si="58"/>
        <v>100</v>
      </c>
      <c r="D91" s="26">
        <v>1.9535</v>
      </c>
      <c r="E91" s="26"/>
      <c r="F91" s="19"/>
      <c r="G91" s="57">
        <f>(D91-$G$86)/$G$85</f>
        <v>858.43239774945471</v>
      </c>
      <c r="H91" s="58"/>
      <c r="I91" s="19">
        <f t="shared" ref="I91:I122" si="60">(SQRT(4*$I$85*$I$87+4*$I$85*D91+$I$86^2)-$I$86)/(2*$I$29)</f>
        <v>3487.898981329392</v>
      </c>
      <c r="J91" s="19"/>
      <c r="K91" s="28">
        <f t="shared" ref="K91:K122" si="61">(SQRT($K$86^2+4*$K$85*D91)-$K$86)/(2*$K$85)</f>
        <v>695.38753547005729</v>
      </c>
      <c r="L91" s="28"/>
      <c r="M91" s="28"/>
      <c r="N91" s="28"/>
      <c r="O91" s="39"/>
      <c r="P91" s="28"/>
      <c r="Q91" s="12">
        <f t="shared" ref="Q91:Q122" si="62">$Q$85*D91+$Q$86</f>
        <v>812.24724926574549</v>
      </c>
      <c r="S91" s="12">
        <f t="shared" ref="S91:S122" si="63">$S$85*D91^2+$S$86*D91+$S$87</f>
        <v>908.02299109250009</v>
      </c>
      <c r="U91" s="12">
        <f t="shared" ref="U91:U122" si="64">$U$85*D91^2+$U$86*D91</f>
        <v>904.36030306500015</v>
      </c>
    </row>
    <row r="92" spans="1:36" x14ac:dyDescent="0.25">
      <c r="A92" s="25" t="s">
        <v>27</v>
      </c>
      <c r="B92" s="26">
        <v>500</v>
      </c>
      <c r="C92" s="26">
        <f t="shared" si="58"/>
        <v>50</v>
      </c>
      <c r="D92" s="26">
        <v>1.4790000000000001</v>
      </c>
      <c r="E92" s="26"/>
      <c r="F92" s="19"/>
      <c r="G92" s="57">
        <f t="shared" ref="G92:G122" si="65">(D92-$G$86)/$G$85</f>
        <v>631.42902316760603</v>
      </c>
      <c r="H92" s="58"/>
      <c r="I92" s="19">
        <f t="shared" si="60"/>
        <v>2243.9644047350339</v>
      </c>
      <c r="J92" s="19"/>
      <c r="K92" s="28">
        <f t="shared" si="61"/>
        <v>447.50518674431737</v>
      </c>
      <c r="L92" s="28"/>
      <c r="M92" s="28"/>
      <c r="N92" s="28"/>
      <c r="O92" s="39"/>
      <c r="Q92" s="12">
        <f t="shared" si="62"/>
        <v>602.42020696999066</v>
      </c>
      <c r="S92" s="12">
        <f t="shared" si="63"/>
        <v>532.19829103000006</v>
      </c>
      <c r="U92" s="12">
        <f t="shared" si="64"/>
        <v>541.01000634000002</v>
      </c>
    </row>
    <row r="93" spans="1:36" x14ac:dyDescent="0.25">
      <c r="A93" s="25" t="s">
        <v>27</v>
      </c>
      <c r="B93" s="26">
        <v>250</v>
      </c>
      <c r="C93" s="26">
        <f t="shared" si="58"/>
        <v>25</v>
      </c>
      <c r="D93" s="26">
        <v>0.9205000000000001</v>
      </c>
      <c r="E93" s="26"/>
      <c r="F93" s="19">
        <f t="shared" ref="F93:F98" si="66">(D93-$F$86)/$F$85</f>
        <v>240.27134714045096</v>
      </c>
      <c r="G93" s="57">
        <f t="shared" si="65"/>
        <v>364.23959281152065</v>
      </c>
      <c r="H93" s="28">
        <f t="shared" ref="H93:H98" si="67">(SQRT(4*$H$85*$H$87+4*$H$85*D93+$H$86^2)-$H$86)/(2*$I$29)</f>
        <v>1218.1532383307656</v>
      </c>
      <c r="I93" s="19">
        <f t="shared" si="60"/>
        <v>1247.8130978176446</v>
      </c>
      <c r="J93" s="19">
        <f t="shared" ref="J93:J98" si="68">(SQRT($J$86^2+4*$J$85*D93)-$J$86)/(2*$J$85)</f>
        <v>238.37089888686091</v>
      </c>
      <c r="K93" s="28">
        <f t="shared" si="61"/>
        <v>248.59498379408689</v>
      </c>
      <c r="L93" s="28"/>
      <c r="M93" s="28"/>
      <c r="N93" s="28"/>
      <c r="O93" s="39"/>
      <c r="P93" s="12">
        <f>$P$85*D93-+P$86</f>
        <v>241.36390980413145</v>
      </c>
      <c r="Q93" s="12">
        <f t="shared" si="62"/>
        <v>355.44780839848579</v>
      </c>
      <c r="R93" s="12">
        <f t="shared" ref="R93:R98" si="69">$R$85*D93^2+$R$86*D93+$R$87</f>
        <v>242.19099033750004</v>
      </c>
      <c r="S93" s="12">
        <f t="shared" si="63"/>
        <v>222.95710073250004</v>
      </c>
      <c r="T93" s="12">
        <f t="shared" ref="T93:T98" si="70">$T$85*D93^2+$T$86*D93</f>
        <v>242.09719329250004</v>
      </c>
      <c r="U93" s="12">
        <f t="shared" si="64"/>
        <v>231.45711998500008</v>
      </c>
    </row>
    <row r="94" spans="1:36" x14ac:dyDescent="0.25">
      <c r="A94" s="25" t="s">
        <v>27</v>
      </c>
      <c r="B94" s="26">
        <v>125</v>
      </c>
      <c r="C94" s="26">
        <f t="shared" si="58"/>
        <v>12.5</v>
      </c>
      <c r="D94" s="26">
        <v>0.47199999999999998</v>
      </c>
      <c r="E94" s="26"/>
      <c r="F94" s="19">
        <f t="shared" si="66"/>
        <v>122.77599748118617</v>
      </c>
      <c r="G94" s="57">
        <f t="shared" si="65"/>
        <v>149.67475930264987</v>
      </c>
      <c r="H94" s="28">
        <f t="shared" si="67"/>
        <v>591.10775623028883</v>
      </c>
      <c r="I94" s="19">
        <f t="shared" si="60"/>
        <v>599.86559334033893</v>
      </c>
      <c r="J94" s="19">
        <f t="shared" si="68"/>
        <v>118.54976766161541</v>
      </c>
      <c r="K94" s="28">
        <f t="shared" si="61"/>
        <v>119.14018241198103</v>
      </c>
      <c r="L94" s="28"/>
      <c r="M94" s="28"/>
      <c r="N94" s="28"/>
      <c r="O94" s="39"/>
      <c r="P94" s="12">
        <f t="shared" ref="P94:P122" si="71">$P$85*D94-+P$86</f>
        <v>124.10843513111767</v>
      </c>
      <c r="Q94" s="12">
        <f t="shared" si="62"/>
        <v>157.11813828332018</v>
      </c>
      <c r="R94" s="12">
        <f t="shared" si="69"/>
        <v>118.24358639999998</v>
      </c>
      <c r="S94" s="12">
        <f t="shared" si="63"/>
        <v>78.829641119999991</v>
      </c>
      <c r="T94" s="12">
        <f t="shared" si="70"/>
        <v>119.14933888</v>
      </c>
      <c r="U94" s="12">
        <f t="shared" si="64"/>
        <v>75.341244160000002</v>
      </c>
    </row>
    <row r="95" spans="1:36" x14ac:dyDescent="0.25">
      <c r="A95" s="25" t="s">
        <v>27</v>
      </c>
      <c r="B95" s="26">
        <v>62.5</v>
      </c>
      <c r="C95" s="26">
        <f t="shared" si="58"/>
        <v>6.25</v>
      </c>
      <c r="D95" s="26">
        <v>0.215</v>
      </c>
      <c r="E95" s="26"/>
      <c r="F95" s="19">
        <f t="shared" si="66"/>
        <v>55.448673373201686</v>
      </c>
      <c r="G95" s="57">
        <f t="shared" si="65"/>
        <v>26.724564850521052</v>
      </c>
      <c r="H95" s="28">
        <f t="shared" si="67"/>
        <v>266.36759983652746</v>
      </c>
      <c r="I95" s="19">
        <f t="shared" si="60"/>
        <v>266.40190223970882</v>
      </c>
      <c r="J95" s="19">
        <f t="shared" si="68"/>
        <v>53.127445228414068</v>
      </c>
      <c r="K95" s="28">
        <f t="shared" si="61"/>
        <v>52.503132836999832</v>
      </c>
      <c r="L95" s="28"/>
      <c r="M95" s="28"/>
      <c r="N95" s="28"/>
      <c r="O95" s="39"/>
      <c r="P95" s="12">
        <f t="shared" si="71"/>
        <v>56.918564471219042</v>
      </c>
      <c r="Q95" s="12">
        <f t="shared" si="62"/>
        <v>43.471036344418167</v>
      </c>
      <c r="R95" s="12">
        <f t="shared" si="69"/>
        <v>53.265903749999993</v>
      </c>
      <c r="S95" s="12">
        <f t="shared" si="63"/>
        <v>38.076017749999998</v>
      </c>
      <c r="T95" s="12">
        <f t="shared" si="70"/>
        <v>52.97117325</v>
      </c>
      <c r="U95" s="12">
        <f t="shared" si="64"/>
        <v>23.0056665</v>
      </c>
    </row>
    <row r="96" spans="1:36" x14ac:dyDescent="0.25">
      <c r="A96" s="25" t="s">
        <v>27</v>
      </c>
      <c r="B96" s="26">
        <v>31.25</v>
      </c>
      <c r="C96" s="26">
        <f t="shared" si="58"/>
        <v>3.125</v>
      </c>
      <c r="D96" s="26">
        <v>7.7499999999999999E-2</v>
      </c>
      <c r="E96" s="26"/>
      <c r="F96" s="19">
        <f t="shared" si="66"/>
        <v>19.427245105311155</v>
      </c>
      <c r="G96" s="57">
        <f t="shared" si="65"/>
        <v>-39.056181208497286</v>
      </c>
      <c r="H96" s="28">
        <f t="shared" si="67"/>
        <v>100.8294490981805</v>
      </c>
      <c r="I96" s="19">
        <f t="shared" si="60"/>
        <v>96.845626220771123</v>
      </c>
      <c r="J96" s="19">
        <f t="shared" si="68"/>
        <v>18.990398841009679</v>
      </c>
      <c r="K96" s="28">
        <f t="shared" si="61"/>
        <v>18.617432763186684</v>
      </c>
      <c r="L96" s="28"/>
      <c r="M96" s="28"/>
      <c r="N96" s="28"/>
      <c r="O96" s="39"/>
      <c r="P96" s="12">
        <f t="shared" si="71"/>
        <v>20.970676472246037</v>
      </c>
      <c r="Q96" s="12">
        <f t="shared" si="62"/>
        <v>-17.332374226006053</v>
      </c>
      <c r="R96" s="12">
        <f t="shared" si="69"/>
        <v>20.310608437499997</v>
      </c>
      <c r="S96" s="12">
        <f t="shared" si="63"/>
        <v>28.787696812499998</v>
      </c>
      <c r="T96" s="12">
        <f t="shared" si="70"/>
        <v>18.843092312500001</v>
      </c>
      <c r="U96" s="12">
        <f t="shared" si="64"/>
        <v>6.1109796250000006</v>
      </c>
    </row>
    <row r="97" spans="1:21" x14ac:dyDescent="0.25">
      <c r="A97" s="25" t="s">
        <v>27</v>
      </c>
      <c r="B97" s="26">
        <v>15.625</v>
      </c>
      <c r="C97" s="26">
        <f t="shared" si="58"/>
        <v>1.5625</v>
      </c>
      <c r="D97" s="26">
        <v>2.1499999999999998E-2</v>
      </c>
      <c r="E97" s="26"/>
      <c r="F97" s="19">
        <f t="shared" si="66"/>
        <v>4.7566997743884665</v>
      </c>
      <c r="G97" s="57">
        <f t="shared" si="65"/>
        <v>-65.846885057988402</v>
      </c>
      <c r="H97" s="28">
        <f t="shared" si="67"/>
        <v>34.880619311961247</v>
      </c>
      <c r="I97" s="19">
        <f t="shared" si="60"/>
        <v>29.367854368592564</v>
      </c>
      <c r="J97" s="19">
        <f t="shared" si="68"/>
        <v>5.2506266048153902</v>
      </c>
      <c r="K97" s="28">
        <f t="shared" si="61"/>
        <v>5.1315872321531115</v>
      </c>
      <c r="L97" s="28"/>
      <c r="M97" s="28"/>
      <c r="N97" s="28"/>
      <c r="O97" s="39"/>
      <c r="P97" s="12">
        <f t="shared" si="71"/>
        <v>6.3300820872097567</v>
      </c>
      <c r="Q97" s="12">
        <f t="shared" si="62"/>
        <v>-42.095945076506105</v>
      </c>
      <c r="R97" s="12">
        <f t="shared" si="69"/>
        <v>7.2501960374999994</v>
      </c>
      <c r="S97" s="12">
        <f t="shared" si="63"/>
        <v>27.5050072925</v>
      </c>
      <c r="T97" s="12">
        <f t="shared" si="70"/>
        <v>5.1990602324999999</v>
      </c>
      <c r="U97" s="12">
        <f t="shared" si="64"/>
        <v>1.4487970649999999</v>
      </c>
    </row>
    <row r="98" spans="1:21" x14ac:dyDescent="0.25">
      <c r="A98" s="25" t="s">
        <v>27</v>
      </c>
      <c r="B98" s="26">
        <v>0</v>
      </c>
      <c r="C98" s="26">
        <f t="shared" si="58"/>
        <v>0</v>
      </c>
      <c r="D98" s="26">
        <v>0</v>
      </c>
      <c r="E98" s="26"/>
      <c r="F98" s="19">
        <f t="shared" si="66"/>
        <v>-0.87574173659077981</v>
      </c>
      <c r="G98" s="57">
        <f t="shared" si="65"/>
        <v>-76.132601714489439</v>
      </c>
      <c r="H98" s="28">
        <f t="shared" si="67"/>
        <v>9.776332714543603</v>
      </c>
      <c r="I98" s="19">
        <f t="shared" si="60"/>
        <v>3.6917742092198482</v>
      </c>
      <c r="J98" s="19">
        <f t="shared" si="68"/>
        <v>0</v>
      </c>
      <c r="K98" s="28">
        <f t="shared" si="61"/>
        <v>0</v>
      </c>
      <c r="L98" s="59"/>
      <c r="M98" s="59"/>
      <c r="N98" s="59"/>
      <c r="O98" s="39"/>
      <c r="P98" s="12">
        <f t="shared" si="71"/>
        <v>0.70913960009761468</v>
      </c>
      <c r="Q98" s="12">
        <f t="shared" si="62"/>
        <v>-51.6033874566088</v>
      </c>
      <c r="R98" s="12">
        <f t="shared" si="69"/>
        <v>2.2915000000000001</v>
      </c>
      <c r="S98" s="12">
        <f t="shared" si="63"/>
        <v>27.396999999999998</v>
      </c>
      <c r="T98" s="12">
        <f t="shared" si="70"/>
        <v>0</v>
      </c>
      <c r="U98" s="12">
        <f t="shared" si="64"/>
        <v>0</v>
      </c>
    </row>
    <row r="99" spans="1:21" x14ac:dyDescent="0.25">
      <c r="A99" s="25" t="s">
        <v>27</v>
      </c>
      <c r="B99" s="26">
        <v>1000</v>
      </c>
      <c r="C99" s="26">
        <f t="shared" si="58"/>
        <v>100</v>
      </c>
      <c r="D99" s="26">
        <v>1.9159999999999999</v>
      </c>
      <c r="E99" s="26"/>
      <c r="F99" s="19"/>
      <c r="G99" s="57">
        <f t="shared" si="65"/>
        <v>840.49219427881337</v>
      </c>
      <c r="H99" s="28"/>
      <c r="I99" s="19">
        <f t="shared" si="60"/>
        <v>3359.5635424590441</v>
      </c>
      <c r="J99" s="19"/>
      <c r="K99" s="28">
        <f t="shared" si="61"/>
        <v>669.86844382503591</v>
      </c>
      <c r="L99" s="28"/>
      <c r="M99" s="28"/>
      <c r="N99" s="28"/>
      <c r="O99" s="39"/>
      <c r="Q99" s="12">
        <f t="shared" si="62"/>
        <v>795.66450092835703</v>
      </c>
      <c r="S99" s="12">
        <f t="shared" si="63"/>
        <v>874.54026727999997</v>
      </c>
      <c r="U99" s="12">
        <f t="shared" si="64"/>
        <v>872.28934944000002</v>
      </c>
    </row>
    <row r="100" spans="1:21" x14ac:dyDescent="0.25">
      <c r="A100" s="25" t="s">
        <v>27</v>
      </c>
      <c r="B100" s="26">
        <v>500</v>
      </c>
      <c r="C100" s="26">
        <f t="shared" si="58"/>
        <v>50</v>
      </c>
      <c r="D100" s="26">
        <v>1.4775</v>
      </c>
      <c r="E100" s="26"/>
      <c r="F100" s="19"/>
      <c r="G100" s="57">
        <f t="shared" si="65"/>
        <v>630.71141502878038</v>
      </c>
      <c r="H100" s="28"/>
      <c r="I100" s="19">
        <f t="shared" si="60"/>
        <v>2240.8472953337855</v>
      </c>
      <c r="J100" s="19"/>
      <c r="K100" s="28">
        <f t="shared" si="61"/>
        <v>446.88309590925923</v>
      </c>
      <c r="L100" s="28"/>
      <c r="M100" s="28"/>
      <c r="N100" s="28"/>
      <c r="O100" s="39"/>
      <c r="Q100" s="12">
        <f t="shared" si="62"/>
        <v>601.75689703649527</v>
      </c>
      <c r="S100" s="12">
        <f t="shared" si="63"/>
        <v>531.17496681249997</v>
      </c>
      <c r="U100" s="12">
        <f t="shared" si="64"/>
        <v>540.007559625</v>
      </c>
    </row>
    <row r="101" spans="1:21" x14ac:dyDescent="0.25">
      <c r="A101" s="25" t="s">
        <v>27</v>
      </c>
      <c r="B101" s="26">
        <v>250</v>
      </c>
      <c r="C101" s="26">
        <f t="shared" si="58"/>
        <v>25</v>
      </c>
      <c r="D101" s="26">
        <v>0.91349999999999998</v>
      </c>
      <c r="E101" s="26"/>
      <c r="F101" s="19">
        <f t="shared" ref="F101:F106" si="72">(D101-$F$86)/$F$85</f>
        <v>238.43752897408558</v>
      </c>
      <c r="G101" s="57">
        <f t="shared" si="65"/>
        <v>360.89075483033423</v>
      </c>
      <c r="H101" s="28">
        <f t="shared" ref="H101:H106" si="73">(SQRT(4*$H$85*$H$87+4*$H$85*D101+$H$86^2)-$H$86)/(2*$I$29)</f>
        <v>1207.6417240654721</v>
      </c>
      <c r="I101" s="19">
        <f t="shared" si="60"/>
        <v>1236.8964628357767</v>
      </c>
      <c r="J101" s="19">
        <f t="shared" ref="J101:J106" si="74">(SQRT($J$86^2+4*$J$85*D101)-$J$86)/(2*$J$85)</f>
        <v>236.43996515141515</v>
      </c>
      <c r="K101" s="28">
        <f t="shared" si="61"/>
        <v>246.41428584126757</v>
      </c>
      <c r="L101" s="28"/>
      <c r="M101" s="28"/>
      <c r="N101" s="28"/>
      <c r="O101" s="39"/>
      <c r="P101" s="12">
        <f t="shared" si="71"/>
        <v>239.53383550600191</v>
      </c>
      <c r="Q101" s="12">
        <f t="shared" si="62"/>
        <v>352.35236204217324</v>
      </c>
      <c r="R101" s="12">
        <f t="shared" ref="R101:R106" si="75">$R$85*D101^2+$R$86*D101+$R$87</f>
        <v>240.1534030375</v>
      </c>
      <c r="S101" s="12">
        <f t="shared" si="63"/>
        <v>219.99454869249999</v>
      </c>
      <c r="T101" s="12">
        <f t="shared" ref="T101:T106" si="76">$T$85*D101^2+$T$86*D101</f>
        <v>240.10543163249997</v>
      </c>
      <c r="U101" s="12">
        <f t="shared" si="64"/>
        <v>228.38777986500003</v>
      </c>
    </row>
    <row r="102" spans="1:21" x14ac:dyDescent="0.25">
      <c r="A102" s="25" t="s">
        <v>27</v>
      </c>
      <c r="B102" s="26">
        <v>125</v>
      </c>
      <c r="C102" s="26">
        <f t="shared" si="58"/>
        <v>12.5</v>
      </c>
      <c r="D102" s="26">
        <v>0.53150000000000008</v>
      </c>
      <c r="E102" s="26"/>
      <c r="F102" s="19">
        <f t="shared" si="72"/>
        <v>138.36345189529155</v>
      </c>
      <c r="G102" s="57">
        <f t="shared" si="65"/>
        <v>178.13988214273422</v>
      </c>
      <c r="H102" s="28">
        <f t="shared" si="73"/>
        <v>669.48461908793661</v>
      </c>
      <c r="I102" s="19">
        <f t="shared" si="60"/>
        <v>680.53613648165538</v>
      </c>
      <c r="J102" s="19">
        <f t="shared" si="74"/>
        <v>134.01461383443728</v>
      </c>
      <c r="K102" s="28">
        <f t="shared" si="61"/>
        <v>135.25959966775272</v>
      </c>
      <c r="L102" s="28"/>
      <c r="M102" s="28"/>
      <c r="N102" s="28"/>
      <c r="O102" s="39"/>
      <c r="P102" s="12">
        <f t="shared" si="71"/>
        <v>139.66406666521874</v>
      </c>
      <c r="Q102" s="12">
        <f t="shared" si="62"/>
        <v>183.42943231197651</v>
      </c>
      <c r="R102" s="12">
        <f t="shared" si="75"/>
        <v>133.91509653750003</v>
      </c>
      <c r="S102" s="12">
        <f t="shared" si="63"/>
        <v>92.609868192500016</v>
      </c>
      <c r="T102" s="12">
        <f t="shared" si="76"/>
        <v>134.91460733250003</v>
      </c>
      <c r="U102" s="12">
        <f t="shared" si="64"/>
        <v>91.313459265000034</v>
      </c>
    </row>
    <row r="103" spans="1:21" x14ac:dyDescent="0.25">
      <c r="A103" s="25" t="s">
        <v>27</v>
      </c>
      <c r="B103" s="26">
        <v>62.5</v>
      </c>
      <c r="C103" s="26">
        <f t="shared" si="58"/>
        <v>6.25</v>
      </c>
      <c r="D103" s="26">
        <v>0.2135</v>
      </c>
      <c r="E103" s="26"/>
      <c r="F103" s="19">
        <f t="shared" si="72"/>
        <v>55.055712337551974</v>
      </c>
      <c r="G103" s="57">
        <f t="shared" si="65"/>
        <v>26.006956711695395</v>
      </c>
      <c r="H103" s="28">
        <f t="shared" si="73"/>
        <v>264.53280022266404</v>
      </c>
      <c r="I103" s="19">
        <f t="shared" si="60"/>
        <v>264.52108619442703</v>
      </c>
      <c r="J103" s="19">
        <f t="shared" si="74"/>
        <v>52.751893229085937</v>
      </c>
      <c r="K103" s="28">
        <f t="shared" si="61"/>
        <v>52.127262623133866</v>
      </c>
      <c r="L103" s="28"/>
      <c r="M103" s="28"/>
      <c r="N103" s="28"/>
      <c r="O103" s="39"/>
      <c r="P103" s="12">
        <f t="shared" si="71"/>
        <v>56.526405693048424</v>
      </c>
      <c r="Q103" s="12">
        <f t="shared" si="62"/>
        <v>42.807726410922641</v>
      </c>
      <c r="R103" s="12">
        <f t="shared" si="75"/>
        <v>52.899588037499996</v>
      </c>
      <c r="S103" s="12">
        <f t="shared" si="63"/>
        <v>37.927621692499997</v>
      </c>
      <c r="T103" s="12">
        <f t="shared" si="76"/>
        <v>52.594058632500001</v>
      </c>
      <c r="U103" s="12">
        <f t="shared" si="64"/>
        <v>22.779593865000002</v>
      </c>
    </row>
    <row r="104" spans="1:21" x14ac:dyDescent="0.25">
      <c r="A104" s="25" t="s">
        <v>27</v>
      </c>
      <c r="B104" s="26">
        <v>31.25</v>
      </c>
      <c r="C104" s="26">
        <f t="shared" si="58"/>
        <v>3.125</v>
      </c>
      <c r="D104" s="26">
        <v>0.13100000000000001</v>
      </c>
      <c r="E104" s="26"/>
      <c r="F104" s="19">
        <f t="shared" si="72"/>
        <v>33.442855376817654</v>
      </c>
      <c r="G104" s="57">
        <f t="shared" si="65"/>
        <v>-13.461490923715603</v>
      </c>
      <c r="H104" s="28">
        <f t="shared" si="73"/>
        <v>164.6137379269087</v>
      </c>
      <c r="I104" s="19">
        <f t="shared" si="60"/>
        <v>162.14681815601122</v>
      </c>
      <c r="J104" s="19">
        <f t="shared" si="74"/>
        <v>32.204172865847156</v>
      </c>
      <c r="K104" s="28">
        <f t="shared" si="61"/>
        <v>31.668030551922641</v>
      </c>
      <c r="L104" s="28"/>
      <c r="M104" s="28"/>
      <c r="N104" s="28"/>
      <c r="O104" s="39"/>
      <c r="P104" s="12">
        <f t="shared" si="71"/>
        <v>34.957672893664622</v>
      </c>
      <c r="Q104" s="12">
        <f t="shared" si="62"/>
        <v>6.325680068668099</v>
      </c>
      <c r="R104" s="12">
        <f t="shared" si="75"/>
        <v>32.983339350000001</v>
      </c>
      <c r="S104" s="12">
        <f t="shared" si="63"/>
        <v>31.364797429999999</v>
      </c>
      <c r="T104" s="12">
        <f t="shared" si="76"/>
        <v>32.016094770000002</v>
      </c>
      <c r="U104" s="12">
        <f t="shared" si="64"/>
        <v>11.764447140000001</v>
      </c>
    </row>
    <row r="105" spans="1:21" x14ac:dyDescent="0.25">
      <c r="A105" s="25" t="s">
        <v>27</v>
      </c>
      <c r="B105" s="26">
        <v>15.625</v>
      </c>
      <c r="C105" s="26">
        <f t="shared" si="58"/>
        <v>1.5625</v>
      </c>
      <c r="D105" s="26">
        <v>6.5000000000000002E-2</v>
      </c>
      <c r="E105" s="26"/>
      <c r="F105" s="19">
        <f t="shared" si="72"/>
        <v>16.152569808230201</v>
      </c>
      <c r="G105" s="57">
        <f t="shared" si="65"/>
        <v>-45.03624903204441</v>
      </c>
      <c r="H105" s="28">
        <f t="shared" si="73"/>
        <v>86.037436320805412</v>
      </c>
      <c r="I105" s="19">
        <f t="shared" si="60"/>
        <v>81.707245134037507</v>
      </c>
      <c r="J105" s="19">
        <f t="shared" si="74"/>
        <v>15.915439319200837</v>
      </c>
      <c r="K105" s="28">
        <f t="shared" si="61"/>
        <v>15.59195672113994</v>
      </c>
      <c r="L105" s="28"/>
      <c r="M105" s="28"/>
      <c r="N105" s="28"/>
      <c r="O105" s="39"/>
      <c r="P105" s="12">
        <f t="shared" si="71"/>
        <v>17.702686654157581</v>
      </c>
      <c r="Q105" s="12">
        <f t="shared" si="62"/>
        <v>-22.859957005135527</v>
      </c>
      <c r="R105" s="12">
        <f t="shared" si="75"/>
        <v>17.37720375</v>
      </c>
      <c r="S105" s="12">
        <f t="shared" si="63"/>
        <v>28.375922749999997</v>
      </c>
      <c r="T105" s="12">
        <f t="shared" si="76"/>
        <v>15.78473325</v>
      </c>
      <c r="U105" s="12">
        <f t="shared" si="64"/>
        <v>4.9589865</v>
      </c>
    </row>
    <row r="106" spans="1:21" x14ac:dyDescent="0.25">
      <c r="A106" s="25" t="s">
        <v>27</v>
      </c>
      <c r="B106" s="26">
        <v>0</v>
      </c>
      <c r="C106" s="26">
        <f t="shared" si="58"/>
        <v>0</v>
      </c>
      <c r="D106" s="26">
        <v>0</v>
      </c>
      <c r="E106" s="26"/>
      <c r="F106" s="19">
        <f t="shared" si="72"/>
        <v>-0.87574173659077981</v>
      </c>
      <c r="G106" s="57">
        <f t="shared" si="65"/>
        <v>-76.132601714489439</v>
      </c>
      <c r="H106" s="28">
        <f t="shared" si="73"/>
        <v>9.776332714543603</v>
      </c>
      <c r="I106" s="19">
        <f t="shared" si="60"/>
        <v>3.6917742092198482</v>
      </c>
      <c r="J106" s="19">
        <f t="shared" si="74"/>
        <v>0</v>
      </c>
      <c r="K106" s="28">
        <f t="shared" si="61"/>
        <v>0</v>
      </c>
      <c r="L106" s="28"/>
      <c r="M106" s="28"/>
      <c r="N106" s="28"/>
      <c r="O106" s="39"/>
      <c r="P106" s="12">
        <f t="shared" si="71"/>
        <v>0.70913960009761468</v>
      </c>
      <c r="Q106" s="12">
        <f t="shared" si="62"/>
        <v>-51.6033874566088</v>
      </c>
      <c r="R106" s="12">
        <f t="shared" si="75"/>
        <v>2.2915000000000001</v>
      </c>
      <c r="S106" s="12">
        <f t="shared" si="63"/>
        <v>27.396999999999998</v>
      </c>
      <c r="T106" s="12">
        <f t="shared" si="76"/>
        <v>0</v>
      </c>
      <c r="U106" s="12">
        <f t="shared" si="64"/>
        <v>0</v>
      </c>
    </row>
    <row r="107" spans="1:21" x14ac:dyDescent="0.25">
      <c r="A107" s="25" t="s">
        <v>31</v>
      </c>
      <c r="B107" s="26">
        <v>1000</v>
      </c>
      <c r="C107" s="26">
        <f t="shared" si="58"/>
        <v>100</v>
      </c>
      <c r="D107" s="26">
        <v>1.7850000000000001</v>
      </c>
      <c r="E107" s="26"/>
      <c r="F107" s="19"/>
      <c r="G107" s="57">
        <f t="shared" si="65"/>
        <v>777.82108348803956</v>
      </c>
      <c r="H107" s="28"/>
      <c r="I107" s="19">
        <f t="shared" si="60"/>
        <v>2967.1837568476967</v>
      </c>
      <c r="J107" s="19"/>
      <c r="K107" s="28">
        <f t="shared" si="61"/>
        <v>591.74243050441612</v>
      </c>
      <c r="L107" s="28"/>
      <c r="M107" s="28"/>
      <c r="N107" s="28"/>
      <c r="O107" s="39"/>
      <c r="Q107" s="12">
        <f t="shared" si="62"/>
        <v>737.73543340308038</v>
      </c>
      <c r="S107" s="12">
        <f t="shared" si="63"/>
        <v>762.66697075000013</v>
      </c>
      <c r="U107" s="12">
        <f t="shared" si="64"/>
        <v>764.77414650000014</v>
      </c>
    </row>
    <row r="108" spans="1:21" x14ac:dyDescent="0.25">
      <c r="A108" s="25" t="s">
        <v>31</v>
      </c>
      <c r="B108" s="26">
        <v>500</v>
      </c>
      <c r="C108" s="26">
        <f t="shared" si="58"/>
        <v>50</v>
      </c>
      <c r="D108" s="26">
        <v>1.4104999999999999</v>
      </c>
      <c r="E108" s="26"/>
      <c r="F108" s="19"/>
      <c r="G108" s="57">
        <f t="shared" si="65"/>
        <v>598.65825149456771</v>
      </c>
      <c r="H108" s="28"/>
      <c r="I108" s="19">
        <f t="shared" si="60"/>
        <v>2104.7655095366899</v>
      </c>
      <c r="J108" s="19"/>
      <c r="K108" s="28">
        <f t="shared" si="61"/>
        <v>419.72228343372319</v>
      </c>
      <c r="L108" s="28"/>
      <c r="M108" s="28"/>
      <c r="N108" s="28"/>
      <c r="O108" s="39"/>
      <c r="Q108" s="12">
        <f t="shared" si="62"/>
        <v>572.12905334036122</v>
      </c>
      <c r="S108" s="12">
        <f t="shared" si="63"/>
        <v>486.52542043249986</v>
      </c>
      <c r="U108" s="12">
        <f t="shared" si="64"/>
        <v>496.17126058499997</v>
      </c>
    </row>
    <row r="109" spans="1:21" x14ac:dyDescent="0.25">
      <c r="A109" s="25" t="s">
        <v>31</v>
      </c>
      <c r="B109" s="26">
        <v>250</v>
      </c>
      <c r="C109" s="26">
        <f t="shared" si="58"/>
        <v>25</v>
      </c>
      <c r="D109" s="26">
        <v>0.75550000000000006</v>
      </c>
      <c r="E109" s="26"/>
      <c r="F109" s="19">
        <f t="shared" ref="F109:F114" si="77">(D109-$F$86)/$F$85</f>
        <v>197.04563321898232</v>
      </c>
      <c r="G109" s="57">
        <f t="shared" si="65"/>
        <v>285.30269754069866</v>
      </c>
      <c r="H109" s="28">
        <f t="shared" ref="H109:H114" si="78">(SQRT(4*$H$85*$H$87+4*$H$85*D109+$H$86^2)-$H$86)/(2*$I$29)</f>
        <v>977.0601413843774</v>
      </c>
      <c r="I109" s="19">
        <f t="shared" si="60"/>
        <v>997.94167490614052</v>
      </c>
      <c r="J109" s="19">
        <f t="shared" ref="J109:J114" si="79">(SQRT($J$86^2+4*$J$85*D109)-$J$86)/(2*$J$85)</f>
        <v>193.39018638810361</v>
      </c>
      <c r="K109" s="28">
        <f t="shared" si="61"/>
        <v>198.67749941634929</v>
      </c>
      <c r="L109" s="28"/>
      <c r="M109" s="28"/>
      <c r="N109" s="28"/>
      <c r="O109" s="39"/>
      <c r="P109" s="12">
        <f t="shared" si="71"/>
        <v>198.22644420536386</v>
      </c>
      <c r="Q109" s="12">
        <f t="shared" si="62"/>
        <v>282.48371571397672</v>
      </c>
      <c r="R109" s="12">
        <f t="shared" ref="R109:R114" si="80">$R$85*D109^2+$R$86*D109+$R$87</f>
        <v>195.03158133750003</v>
      </c>
      <c r="S109" s="12">
        <f t="shared" si="63"/>
        <v>159.14064803250002</v>
      </c>
      <c r="T109" s="12">
        <f t="shared" ref="T109:T114" si="81">$T$85*D109^2+$T$86*D109</f>
        <v>195.76299549250001</v>
      </c>
      <c r="U109" s="12">
        <f t="shared" si="64"/>
        <v>164.44596038500003</v>
      </c>
    </row>
    <row r="110" spans="1:21" x14ac:dyDescent="0.25">
      <c r="A110" s="25" t="s">
        <v>31</v>
      </c>
      <c r="B110" s="26">
        <v>125</v>
      </c>
      <c r="C110" s="26">
        <f t="shared" si="58"/>
        <v>12.5</v>
      </c>
      <c r="D110" s="26">
        <v>0.4385</v>
      </c>
      <c r="E110" s="26"/>
      <c r="F110" s="19">
        <f t="shared" si="77"/>
        <v>113.99986768500921</v>
      </c>
      <c r="G110" s="57">
        <f t="shared" si="65"/>
        <v>133.6481775355436</v>
      </c>
      <c r="H110" s="28">
        <f t="shared" si="78"/>
        <v>547.53948747377103</v>
      </c>
      <c r="I110" s="19">
        <f t="shared" si="60"/>
        <v>555.05591087604125</v>
      </c>
      <c r="J110" s="19">
        <f t="shared" si="79"/>
        <v>109.89690995555596</v>
      </c>
      <c r="K110" s="28">
        <f t="shared" si="61"/>
        <v>110.18618865224158</v>
      </c>
      <c r="L110" s="59"/>
      <c r="M110" s="59"/>
      <c r="N110" s="59"/>
      <c r="O110" s="39"/>
      <c r="P110" s="12">
        <f t="shared" si="71"/>
        <v>115.35022241864061</v>
      </c>
      <c r="Q110" s="12">
        <f t="shared" si="62"/>
        <v>142.30421643525318</v>
      </c>
      <c r="R110" s="12">
        <f t="shared" si="80"/>
        <v>109.52403303749999</v>
      </c>
      <c r="S110" s="12">
        <f t="shared" si="63"/>
        <v>71.789865192500002</v>
      </c>
      <c r="T110" s="12">
        <f t="shared" si="81"/>
        <v>110.3465276325</v>
      </c>
      <c r="U110" s="12">
        <f t="shared" si="64"/>
        <v>66.986351865000003</v>
      </c>
    </row>
    <row r="111" spans="1:21" x14ac:dyDescent="0.25">
      <c r="A111" s="25" t="s">
        <v>31</v>
      </c>
      <c r="B111" s="26">
        <v>62.5</v>
      </c>
      <c r="C111" s="26">
        <f t="shared" si="58"/>
        <v>6.25</v>
      </c>
      <c r="D111" s="26">
        <v>0.16400000000000001</v>
      </c>
      <c r="E111" s="26"/>
      <c r="F111" s="19">
        <f t="shared" si="77"/>
        <v>42.087998161111386</v>
      </c>
      <c r="G111" s="57">
        <f t="shared" si="65"/>
        <v>2.3258881304487988</v>
      </c>
      <c r="H111" s="28">
        <f t="shared" si="78"/>
        <v>204.34965405704438</v>
      </c>
      <c r="I111" s="19">
        <f t="shared" si="60"/>
        <v>202.84733735941009</v>
      </c>
      <c r="J111" s="19">
        <f t="shared" si="79"/>
        <v>40.398049364003853</v>
      </c>
      <c r="K111" s="28">
        <f t="shared" si="61"/>
        <v>39.801999606017866</v>
      </c>
      <c r="L111" s="28"/>
      <c r="M111" s="28"/>
      <c r="N111" s="28"/>
      <c r="O111" s="39"/>
      <c r="P111" s="12">
        <f t="shared" si="71"/>
        <v>43.585166013418146</v>
      </c>
      <c r="Q111" s="12">
        <f t="shared" si="62"/>
        <v>20.918498605569923</v>
      </c>
      <c r="R111" s="12">
        <f t="shared" si="80"/>
        <v>40.895361600000001</v>
      </c>
      <c r="S111" s="12">
        <f t="shared" si="63"/>
        <v>33.613029679999997</v>
      </c>
      <c r="T111" s="12">
        <f t="shared" si="81"/>
        <v>40.208778720000005</v>
      </c>
      <c r="U111" s="12">
        <f t="shared" si="64"/>
        <v>15.836063040000001</v>
      </c>
    </row>
    <row r="112" spans="1:21" x14ac:dyDescent="0.25">
      <c r="A112" s="25" t="s">
        <v>31</v>
      </c>
      <c r="B112" s="26">
        <v>31.25</v>
      </c>
      <c r="C112" s="26">
        <f t="shared" si="58"/>
        <v>3.125</v>
      </c>
      <c r="D112" s="26">
        <v>5.8499999999999996E-2</v>
      </c>
      <c r="E112" s="26"/>
      <c r="F112" s="19">
        <f t="shared" si="77"/>
        <v>14.449738653748101</v>
      </c>
      <c r="G112" s="57">
        <f t="shared" si="65"/>
        <v>-48.145884300288913</v>
      </c>
      <c r="H112" s="28">
        <f t="shared" si="78"/>
        <v>78.361915327799764</v>
      </c>
      <c r="I112" s="19">
        <f t="shared" si="60"/>
        <v>73.852784164654992</v>
      </c>
      <c r="J112" s="19">
        <f t="shared" si="79"/>
        <v>14.318296000084397</v>
      </c>
      <c r="K112" s="28">
        <f t="shared" si="61"/>
        <v>14.022201010079495</v>
      </c>
      <c r="L112" s="19"/>
      <c r="M112" s="19"/>
      <c r="N112" s="19"/>
      <c r="O112" s="44"/>
      <c r="P112" s="12">
        <f t="shared" si="71"/>
        <v>16.003331948751583</v>
      </c>
      <c r="Q112" s="12">
        <f t="shared" si="62"/>
        <v>-25.734300050282858</v>
      </c>
      <c r="R112" s="12">
        <f t="shared" si="80"/>
        <v>15.855952037499996</v>
      </c>
      <c r="S112" s="12">
        <f t="shared" si="63"/>
        <v>28.190295392499998</v>
      </c>
      <c r="T112" s="12">
        <f t="shared" si="81"/>
        <v>14.197297432499999</v>
      </c>
      <c r="U112" s="12">
        <f t="shared" si="64"/>
        <v>4.3852354650000001</v>
      </c>
    </row>
    <row r="113" spans="1:36" x14ac:dyDescent="0.25">
      <c r="A113" s="25" t="s">
        <v>31</v>
      </c>
      <c r="B113" s="26">
        <v>15.625</v>
      </c>
      <c r="C113" s="26">
        <f t="shared" si="58"/>
        <v>1.5625</v>
      </c>
      <c r="D113" s="26">
        <v>1.4E-2</v>
      </c>
      <c r="E113" s="26"/>
      <c r="F113" s="19">
        <f t="shared" si="77"/>
        <v>2.7918945961398927</v>
      </c>
      <c r="G113" s="57">
        <f t="shared" si="65"/>
        <v>-69.434925752116669</v>
      </c>
      <c r="H113" s="28">
        <f t="shared" si="78"/>
        <v>26.109928218752803</v>
      </c>
      <c r="I113" s="19">
        <f t="shared" si="60"/>
        <v>20.396764571905138</v>
      </c>
      <c r="J113" s="19">
        <f t="shared" si="79"/>
        <v>3.4174827288299161</v>
      </c>
      <c r="K113" s="28">
        <f t="shared" si="61"/>
        <v>3.3386412024185002</v>
      </c>
      <c r="L113" s="19"/>
      <c r="M113" s="19"/>
      <c r="N113" s="19"/>
      <c r="O113" s="44"/>
      <c r="P113" s="12">
        <f t="shared" si="71"/>
        <v>4.3692881963566848</v>
      </c>
      <c r="Q113" s="12">
        <f t="shared" si="62"/>
        <v>-45.412494743983785</v>
      </c>
      <c r="R113" s="12">
        <f t="shared" si="80"/>
        <v>5.5169166000000001</v>
      </c>
      <c r="S113" s="12">
        <f t="shared" si="63"/>
        <v>27.44310368</v>
      </c>
      <c r="T113" s="12">
        <f t="shared" si="81"/>
        <v>3.3829597200000001</v>
      </c>
      <c r="U113" s="12">
        <f t="shared" si="64"/>
        <v>0.92190503999999995</v>
      </c>
    </row>
    <row r="114" spans="1:36" x14ac:dyDescent="0.25">
      <c r="A114" s="25" t="s">
        <v>31</v>
      </c>
      <c r="B114" s="26">
        <v>0</v>
      </c>
      <c r="C114" s="26">
        <f t="shared" si="58"/>
        <v>0</v>
      </c>
      <c r="D114" s="26">
        <v>0</v>
      </c>
      <c r="E114" s="26"/>
      <c r="F114" s="19">
        <f t="shared" si="77"/>
        <v>-0.87574173659077981</v>
      </c>
      <c r="G114" s="57">
        <f t="shared" si="65"/>
        <v>-76.132601714489439</v>
      </c>
      <c r="H114" s="28">
        <f t="shared" si="78"/>
        <v>9.776332714543603</v>
      </c>
      <c r="I114" s="19">
        <f t="shared" si="60"/>
        <v>3.6917742092198482</v>
      </c>
      <c r="J114" s="19">
        <f t="shared" si="79"/>
        <v>0</v>
      </c>
      <c r="K114" s="28">
        <f t="shared" si="61"/>
        <v>0</v>
      </c>
      <c r="L114" s="19"/>
      <c r="M114" s="19"/>
      <c r="N114" s="19"/>
      <c r="O114" s="44"/>
      <c r="P114" s="12">
        <f t="shared" si="71"/>
        <v>0.70913960009761468</v>
      </c>
      <c r="Q114" s="12">
        <f t="shared" si="62"/>
        <v>-51.6033874566088</v>
      </c>
      <c r="R114" s="12">
        <f t="shared" si="80"/>
        <v>2.2915000000000001</v>
      </c>
      <c r="S114" s="12">
        <f t="shared" si="63"/>
        <v>27.396999999999998</v>
      </c>
      <c r="T114" s="12">
        <f t="shared" si="81"/>
        <v>0</v>
      </c>
      <c r="U114" s="12">
        <f t="shared" si="64"/>
        <v>0</v>
      </c>
    </row>
    <row r="115" spans="1:36" x14ac:dyDescent="0.25">
      <c r="A115" s="25" t="s">
        <v>31</v>
      </c>
      <c r="B115" s="26">
        <v>1000</v>
      </c>
      <c r="C115" s="26">
        <f t="shared" si="58"/>
        <v>100</v>
      </c>
      <c r="D115" s="26">
        <v>1.9020000000000001</v>
      </c>
      <c r="E115" s="26"/>
      <c r="F115" s="19"/>
      <c r="G115" s="57">
        <f t="shared" si="65"/>
        <v>833.79451831644064</v>
      </c>
      <c r="H115" s="28"/>
      <c r="I115" s="19">
        <f t="shared" si="60"/>
        <v>3313.8311024086775</v>
      </c>
      <c r="J115" s="19"/>
      <c r="K115" s="28">
        <f t="shared" si="61"/>
        <v>660.76999087942897</v>
      </c>
      <c r="L115" s="19"/>
      <c r="M115" s="19"/>
      <c r="N115" s="19"/>
      <c r="O115" s="39"/>
      <c r="Q115" s="12">
        <f t="shared" si="62"/>
        <v>789.47360821573216</v>
      </c>
      <c r="S115" s="12">
        <f t="shared" si="63"/>
        <v>862.20640672000013</v>
      </c>
      <c r="U115" s="12">
        <f t="shared" si="64"/>
        <v>860.46381096000016</v>
      </c>
    </row>
    <row r="116" spans="1:36" x14ac:dyDescent="0.25">
      <c r="A116" s="25" t="s">
        <v>31</v>
      </c>
      <c r="B116" s="26">
        <v>500</v>
      </c>
      <c r="C116" s="26">
        <f t="shared" si="58"/>
        <v>50</v>
      </c>
      <c r="D116" s="26">
        <v>1.4450000000000001</v>
      </c>
      <c r="E116" s="26"/>
      <c r="F116" s="19"/>
      <c r="G116" s="57">
        <f t="shared" si="65"/>
        <v>615.16323868755796</v>
      </c>
      <c r="H116" s="28"/>
      <c r="I116" s="19">
        <f t="shared" si="60"/>
        <v>2174.0855018385187</v>
      </c>
      <c r="J116" s="19"/>
      <c r="K116" s="28">
        <f t="shared" si="61"/>
        <v>433.5585997031024</v>
      </c>
      <c r="L116" s="19"/>
      <c r="M116" s="19"/>
      <c r="N116" s="19"/>
      <c r="O116" s="39"/>
      <c r="Q116" s="12">
        <f t="shared" si="62"/>
        <v>587.38518181075847</v>
      </c>
      <c r="S116" s="12">
        <f t="shared" si="63"/>
        <v>509.25789874999998</v>
      </c>
      <c r="U116" s="12">
        <f t="shared" si="64"/>
        <v>518.5141185</v>
      </c>
    </row>
    <row r="117" spans="1:36" x14ac:dyDescent="0.25">
      <c r="A117" s="25" t="s">
        <v>31</v>
      </c>
      <c r="B117" s="26">
        <v>250</v>
      </c>
      <c r="C117" s="26">
        <f t="shared" si="58"/>
        <v>25</v>
      </c>
      <c r="D117" s="26">
        <v>0.84650000000000003</v>
      </c>
      <c r="E117" s="26"/>
      <c r="F117" s="19">
        <f t="shared" ref="F117:F122" si="82">(D117-$F$86)/$F$85</f>
        <v>220.88526938173166</v>
      </c>
      <c r="G117" s="57">
        <f t="shared" si="65"/>
        <v>328.83759129612167</v>
      </c>
      <c r="H117" s="28">
        <f t="shared" ref="H117:H122" si="83">(SQRT(4*$H$85*$H$87+4*$H$85*D117+$H$86^2)-$H$86)/(2*$I$29)</f>
        <v>1108.3414713619275</v>
      </c>
      <c r="I117" s="19">
        <f t="shared" si="60"/>
        <v>1133.8731797963271</v>
      </c>
      <c r="J117" s="19">
        <f t="shared" ref="J117:J122" si="84">(SQRT($J$86^2+4*$J$85*D117)-$J$86)/(2*$J$85)</f>
        <v>218.06113639128225</v>
      </c>
      <c r="K117" s="28">
        <f t="shared" si="61"/>
        <v>225.83375463441848</v>
      </c>
      <c r="L117" s="19"/>
      <c r="M117" s="19"/>
      <c r="N117" s="19"/>
      <c r="O117" s="39"/>
      <c r="P117" s="12">
        <f t="shared" si="71"/>
        <v>222.01741008104779</v>
      </c>
      <c r="Q117" s="12">
        <f t="shared" si="62"/>
        <v>322.72451834603925</v>
      </c>
      <c r="R117" s="12">
        <f t="shared" ref="R117:R122" si="85">$R$85*D117^2+$R$86*D117+$R$87</f>
        <v>220.81613103750001</v>
      </c>
      <c r="S117" s="12">
        <f t="shared" si="63"/>
        <v>192.78265279249999</v>
      </c>
      <c r="T117" s="12">
        <f t="shared" ref="T117:T122" si="86">$T$85*D117^2+$T$86*D117</f>
        <v>221.15828723250002</v>
      </c>
      <c r="U117" s="12">
        <f t="shared" si="64"/>
        <v>200.02491106500003</v>
      </c>
    </row>
    <row r="118" spans="1:36" x14ac:dyDescent="0.25">
      <c r="A118" s="25" t="s">
        <v>31</v>
      </c>
      <c r="B118" s="26">
        <v>125</v>
      </c>
      <c r="C118" s="26">
        <f t="shared" si="58"/>
        <v>12.5</v>
      </c>
      <c r="D118" s="26">
        <v>0.4985</v>
      </c>
      <c r="E118" s="26"/>
      <c r="F118" s="19">
        <f t="shared" si="82"/>
        <v>129.71830911099781</v>
      </c>
      <c r="G118" s="57">
        <f t="shared" si="65"/>
        <v>162.35250308856979</v>
      </c>
      <c r="H118" s="28">
        <f t="shared" si="83"/>
        <v>625.85534016913743</v>
      </c>
      <c r="I118" s="19">
        <f t="shared" si="60"/>
        <v>635.62030170901562</v>
      </c>
      <c r="J118" s="19">
        <f t="shared" si="84"/>
        <v>125.42212420489467</v>
      </c>
      <c r="K118" s="28">
        <f t="shared" si="61"/>
        <v>126.28467588764127</v>
      </c>
      <c r="L118" s="19"/>
      <c r="M118" s="19"/>
      <c r="N118" s="19"/>
      <c r="O118" s="39"/>
      <c r="P118" s="12">
        <f t="shared" si="71"/>
        <v>131.03657354546519</v>
      </c>
      <c r="Q118" s="12">
        <f t="shared" si="62"/>
        <v>168.83661377507468</v>
      </c>
      <c r="R118" s="12">
        <f t="shared" si="85"/>
        <v>125.19417003749999</v>
      </c>
      <c r="S118" s="12">
        <f t="shared" si="63"/>
        <v>84.765279792499996</v>
      </c>
      <c r="T118" s="12">
        <f t="shared" si="86"/>
        <v>126.1502330325</v>
      </c>
      <c r="U118" s="12">
        <f t="shared" si="64"/>
        <v>82.275874665000003</v>
      </c>
    </row>
    <row r="119" spans="1:36" x14ac:dyDescent="0.25">
      <c r="A119" s="25" t="s">
        <v>31</v>
      </c>
      <c r="B119" s="26">
        <v>62.5</v>
      </c>
      <c r="C119" s="26">
        <f t="shared" si="58"/>
        <v>6.25</v>
      </c>
      <c r="D119" s="26">
        <v>-1.4999999999999999E-2</v>
      </c>
      <c r="E119" s="26"/>
      <c r="F119" s="19">
        <f t="shared" si="82"/>
        <v>-4.8053520930879285</v>
      </c>
      <c r="G119" s="57">
        <f t="shared" si="65"/>
        <v>-83.308683102746002</v>
      </c>
      <c r="H119" s="28">
        <f t="shared" si="83"/>
        <v>-7.6689476504127398</v>
      </c>
      <c r="I119" s="19">
        <f t="shared" si="60"/>
        <v>-14.147604313540993</v>
      </c>
      <c r="J119" s="19">
        <f t="shared" si="84"/>
        <v>-3.6552777912851782</v>
      </c>
      <c r="K119" s="28">
        <f t="shared" si="61"/>
        <v>-3.5653752852738561</v>
      </c>
      <c r="L119" s="19"/>
      <c r="M119" s="19"/>
      <c r="N119" s="19"/>
      <c r="O119" s="39"/>
      <c r="P119" s="12">
        <f t="shared" si="71"/>
        <v>-3.2124481816085311</v>
      </c>
      <c r="Q119" s="12">
        <f t="shared" si="62"/>
        <v>-58.236486791564168</v>
      </c>
      <c r="R119" s="12">
        <f t="shared" si="85"/>
        <v>-1.1497962499999996</v>
      </c>
      <c r="S119" s="12">
        <f t="shared" si="63"/>
        <v>27.44797075</v>
      </c>
      <c r="T119" s="12">
        <f t="shared" si="86"/>
        <v>-3.6143467500000002</v>
      </c>
      <c r="U119" s="12">
        <f t="shared" si="64"/>
        <v>-0.89869350000000003</v>
      </c>
    </row>
    <row r="120" spans="1:36" x14ac:dyDescent="0.25">
      <c r="A120" s="25" t="s">
        <v>31</v>
      </c>
      <c r="B120" s="26">
        <v>31.25</v>
      </c>
      <c r="C120" s="26">
        <f t="shared" si="58"/>
        <v>3.125</v>
      </c>
      <c r="D120" s="26">
        <v>7.7499999999999999E-2</v>
      </c>
      <c r="E120" s="26"/>
      <c r="F120" s="19">
        <f t="shared" si="82"/>
        <v>19.427245105311155</v>
      </c>
      <c r="G120" s="57">
        <f t="shared" si="65"/>
        <v>-39.056181208497286</v>
      </c>
      <c r="H120" s="28">
        <f t="shared" si="83"/>
        <v>100.8294490981805</v>
      </c>
      <c r="I120" s="19">
        <f t="shared" si="60"/>
        <v>96.845626220771123</v>
      </c>
      <c r="J120" s="19">
        <f t="shared" si="84"/>
        <v>18.990398841009679</v>
      </c>
      <c r="K120" s="28">
        <f t="shared" si="61"/>
        <v>18.617432763186684</v>
      </c>
      <c r="L120" s="19"/>
      <c r="M120" s="19"/>
      <c r="N120" s="19"/>
      <c r="O120" s="39"/>
      <c r="P120" s="12">
        <f t="shared" si="71"/>
        <v>20.970676472246037</v>
      </c>
      <c r="Q120" s="12">
        <f t="shared" si="62"/>
        <v>-17.332374226006053</v>
      </c>
      <c r="R120" s="12">
        <f t="shared" si="85"/>
        <v>20.310608437499997</v>
      </c>
      <c r="S120" s="12">
        <f t="shared" si="63"/>
        <v>28.787696812499998</v>
      </c>
      <c r="T120" s="12">
        <f t="shared" si="86"/>
        <v>18.843092312500001</v>
      </c>
      <c r="U120" s="12">
        <f t="shared" si="64"/>
        <v>6.1109796250000006</v>
      </c>
    </row>
    <row r="121" spans="1:36" x14ac:dyDescent="0.25">
      <c r="A121" s="25" t="s">
        <v>31</v>
      </c>
      <c r="B121" s="26">
        <v>15.625</v>
      </c>
      <c r="C121" s="26">
        <f t="shared" si="58"/>
        <v>1.5625</v>
      </c>
      <c r="D121" s="26">
        <v>2.4500000000000001E-2</v>
      </c>
      <c r="E121" s="26"/>
      <c r="F121" s="19">
        <f t="shared" si="82"/>
        <v>5.5426218456878971</v>
      </c>
      <c r="G121" s="57">
        <f t="shared" si="65"/>
        <v>-64.411668780337095</v>
      </c>
      <c r="H121" s="28">
        <f t="shared" si="83"/>
        <v>38.392931833935258</v>
      </c>
      <c r="I121" s="19">
        <f t="shared" si="60"/>
        <v>32.960609694421315</v>
      </c>
      <c r="J121" s="19">
        <f t="shared" si="84"/>
        <v>5.9843444826556196</v>
      </c>
      <c r="K121" s="28">
        <f t="shared" si="61"/>
        <v>5.8496276876590567</v>
      </c>
      <c r="L121" s="19"/>
      <c r="M121" s="19"/>
      <c r="N121" s="19"/>
      <c r="O121" s="39"/>
      <c r="P121" s="12">
        <f t="shared" si="71"/>
        <v>7.1143996435509864</v>
      </c>
      <c r="Q121" s="12">
        <f t="shared" si="62"/>
        <v>-40.769325209515031</v>
      </c>
      <c r="R121" s="12">
        <f t="shared" si="85"/>
        <v>7.9445583375000002</v>
      </c>
      <c r="S121" s="12">
        <f t="shared" si="63"/>
        <v>27.537036732499999</v>
      </c>
      <c r="T121" s="12">
        <f t="shared" si="86"/>
        <v>5.9262428924999995</v>
      </c>
      <c r="U121" s="12">
        <f t="shared" si="64"/>
        <v>1.6660031850000001</v>
      </c>
    </row>
    <row r="122" spans="1:36" ht="15.75" thickBot="1" x14ac:dyDescent="0.3">
      <c r="A122" s="29" t="s">
        <v>31</v>
      </c>
      <c r="B122" s="30">
        <v>0</v>
      </c>
      <c r="C122" s="30">
        <f t="shared" si="58"/>
        <v>0</v>
      </c>
      <c r="D122" s="30">
        <v>0</v>
      </c>
      <c r="E122" s="30"/>
      <c r="F122" s="46">
        <f t="shared" si="82"/>
        <v>-0.87574173659077981</v>
      </c>
      <c r="G122" s="60">
        <f t="shared" si="65"/>
        <v>-76.132601714489439</v>
      </c>
      <c r="H122" s="32">
        <f t="shared" si="83"/>
        <v>9.776332714543603</v>
      </c>
      <c r="I122" s="46">
        <f t="shared" si="60"/>
        <v>3.6917742092198482</v>
      </c>
      <c r="J122" s="46">
        <f t="shared" si="84"/>
        <v>0</v>
      </c>
      <c r="K122" s="32">
        <f t="shared" si="61"/>
        <v>0</v>
      </c>
      <c r="L122" s="46"/>
      <c r="M122" s="46"/>
      <c r="N122" s="46"/>
      <c r="O122" s="47"/>
      <c r="P122" s="48">
        <f t="shared" si="71"/>
        <v>0.70913960009761468</v>
      </c>
      <c r="Q122" s="32">
        <f t="shared" si="62"/>
        <v>-51.6033874566088</v>
      </c>
      <c r="R122" s="32">
        <f t="shared" si="85"/>
        <v>2.2915000000000001</v>
      </c>
      <c r="S122" s="32">
        <f t="shared" si="63"/>
        <v>27.396999999999998</v>
      </c>
      <c r="T122" s="32">
        <f t="shared" si="86"/>
        <v>0</v>
      </c>
      <c r="U122" s="32">
        <f t="shared" si="64"/>
        <v>0</v>
      </c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</row>
    <row r="123" spans="1:36" x14ac:dyDescent="0.25">
      <c r="A123" s="25"/>
      <c r="B123" s="17">
        <v>1000</v>
      </c>
      <c r="C123" s="17">
        <f>B123/10</f>
        <v>100</v>
      </c>
      <c r="D123" s="17">
        <v>1.0954999999999999</v>
      </c>
      <c r="E123" s="17"/>
      <c r="G123" s="28"/>
      <c r="H123" s="19"/>
      <c r="I123" s="58"/>
      <c r="J123" s="58"/>
      <c r="K123" s="19"/>
      <c r="L123" s="19"/>
      <c r="M123" s="19"/>
      <c r="N123" s="19"/>
      <c r="O123" s="61"/>
      <c r="P123" s="28"/>
      <c r="Q123" s="28"/>
    </row>
    <row r="124" spans="1:36" x14ac:dyDescent="0.25">
      <c r="A124" s="25"/>
      <c r="B124" s="17">
        <f>B123/2</f>
        <v>500</v>
      </c>
      <c r="C124" s="17">
        <f t="shared" ref="C124:C162" si="87">B124/10</f>
        <v>50</v>
      </c>
      <c r="D124" s="17">
        <v>0.85599999999999998</v>
      </c>
      <c r="E124" s="17"/>
      <c r="G124" s="28"/>
      <c r="H124" s="19"/>
      <c r="I124" s="55"/>
      <c r="J124" s="55"/>
      <c r="K124" s="19"/>
      <c r="L124" s="19"/>
      <c r="M124" s="19"/>
      <c r="N124" s="19"/>
      <c r="O124" s="44"/>
      <c r="P124" s="28"/>
      <c r="Q124" s="28"/>
    </row>
    <row r="125" spans="1:36" x14ac:dyDescent="0.25">
      <c r="A125" s="25"/>
      <c r="B125" s="17">
        <f t="shared" ref="B125:B129" si="88">B124/2</f>
        <v>250</v>
      </c>
      <c r="C125" s="17">
        <f t="shared" si="87"/>
        <v>25</v>
      </c>
      <c r="D125" s="17">
        <v>0.56499999999999995</v>
      </c>
      <c r="E125" s="62" t="s">
        <v>97</v>
      </c>
      <c r="F125" s="28">
        <f>SLOPE(D125:D130,B125:B130)</f>
        <v>2.337002764976958E-3</v>
      </c>
      <c r="G125" s="19">
        <f>SLOPE(B123:B130,D123:D130)</f>
        <v>780.97128855501524</v>
      </c>
      <c r="H125" s="36">
        <v>-9.9999999999999995E-8</v>
      </c>
      <c r="I125" s="36">
        <f>0.000001</f>
        <v>9.9999999999999995E-7</v>
      </c>
      <c r="J125" s="12">
        <f>-0.000001</f>
        <v>-9.9999999999999995E-7</v>
      </c>
      <c r="K125" s="36">
        <v>-9.9999999999999995E-7</v>
      </c>
      <c r="L125" s="19"/>
      <c r="M125" s="19"/>
      <c r="N125" s="19"/>
      <c r="O125" s="44"/>
      <c r="P125" s="28">
        <f>SLOPE(B125:B130,D125:D130)</f>
        <v>425.83436644075005</v>
      </c>
      <c r="Q125" s="12">
        <f>SLOPE(B123:B130,D123:D130)</f>
        <v>780.97128855501524</v>
      </c>
      <c r="R125" s="12">
        <v>47.005000000000003</v>
      </c>
      <c r="S125" s="12">
        <v>859.22</v>
      </c>
      <c r="T125" s="12">
        <v>-48.796999999999997</v>
      </c>
      <c r="U125" s="12">
        <v>765.14</v>
      </c>
    </row>
    <row r="126" spans="1:36" x14ac:dyDescent="0.25">
      <c r="A126" s="25"/>
      <c r="B126" s="17">
        <f t="shared" si="88"/>
        <v>125</v>
      </c>
      <c r="C126" s="17">
        <f t="shared" si="87"/>
        <v>12.5</v>
      </c>
      <c r="D126" s="17">
        <v>0.27300000000000002</v>
      </c>
      <c r="E126" s="62" t="s">
        <v>98</v>
      </c>
      <c r="F126" s="28">
        <f>INTERCEPT(D125:D130,B125:B130)</f>
        <v>-1.8414285714285661E-2</v>
      </c>
      <c r="G126" s="36">
        <f>INTERCEPT(D123:D130,B123:B130)</f>
        <v>8.5041474654377835E-2</v>
      </c>
      <c r="H126" s="36">
        <v>2.3999999999999998E-3</v>
      </c>
      <c r="I126" s="36">
        <v>2.5000000000000001E-3</v>
      </c>
      <c r="J126" s="12">
        <v>2E-3</v>
      </c>
      <c r="K126" s="19">
        <v>2.3999999999999998E-3</v>
      </c>
      <c r="L126" s="19"/>
      <c r="M126" s="19"/>
      <c r="N126" s="19"/>
      <c r="O126" s="44"/>
      <c r="P126" s="28">
        <f>INTERCEPT(B125:B130,D125:D130)</f>
        <v>8.2308657801289655</v>
      </c>
      <c r="Q126" s="12">
        <f>INTERCEPT(B123:B130,D123:D130)</f>
        <v>-42.181580109257538</v>
      </c>
      <c r="R126" s="12">
        <v>400.06</v>
      </c>
      <c r="S126" s="12">
        <v>97.905000000000001</v>
      </c>
      <c r="T126" s="12">
        <v>469.92</v>
      </c>
      <c r="U126" s="12">
        <v>28.696999999999999</v>
      </c>
    </row>
    <row r="127" spans="1:36" x14ac:dyDescent="0.25">
      <c r="A127" s="25"/>
      <c r="B127" s="17">
        <f t="shared" si="88"/>
        <v>62.5</v>
      </c>
      <c r="C127" s="17">
        <f t="shared" si="87"/>
        <v>6.25</v>
      </c>
      <c r="D127" s="17">
        <v>0.14249999999999999</v>
      </c>
      <c r="E127" s="62" t="s">
        <v>99</v>
      </c>
      <c r="G127" s="28"/>
      <c r="H127" s="38">
        <v>1.9E-2</v>
      </c>
      <c r="I127" s="36">
        <v>1.67E-2</v>
      </c>
      <c r="J127" s="28"/>
      <c r="K127" s="19"/>
      <c r="L127" s="19"/>
      <c r="M127" s="19"/>
      <c r="N127" s="19"/>
      <c r="O127" s="44"/>
      <c r="P127" s="28"/>
      <c r="Q127" s="28"/>
      <c r="R127" s="12">
        <v>9.3579000000000008</v>
      </c>
      <c r="T127" s="12">
        <v>32.137</v>
      </c>
    </row>
    <row r="128" spans="1:36" x14ac:dyDescent="0.25">
      <c r="A128" s="25"/>
      <c r="B128" s="17">
        <f t="shared" si="88"/>
        <v>31.25</v>
      </c>
      <c r="C128" s="17">
        <f t="shared" si="87"/>
        <v>3.125</v>
      </c>
      <c r="D128" s="17">
        <v>4.5999999999999999E-2</v>
      </c>
      <c r="E128" s="17"/>
      <c r="G128" s="28"/>
      <c r="H128" s="19"/>
      <c r="I128" s="63"/>
      <c r="J128" s="28"/>
      <c r="K128" s="19"/>
      <c r="L128" s="19"/>
      <c r="M128" s="19"/>
      <c r="N128" s="19"/>
      <c r="O128" s="44"/>
      <c r="P128" s="28"/>
      <c r="Q128" s="28"/>
    </row>
    <row r="129" spans="1:21" x14ac:dyDescent="0.25">
      <c r="A129" s="25"/>
      <c r="B129" s="17">
        <f t="shared" si="88"/>
        <v>15.625</v>
      </c>
      <c r="C129" s="17">
        <f t="shared" si="87"/>
        <v>1.5625</v>
      </c>
      <c r="D129" s="17">
        <v>-5.0000000000000001E-3</v>
      </c>
      <c r="E129" s="17"/>
      <c r="G129" s="28"/>
      <c r="H129" s="19"/>
      <c r="I129" s="63"/>
      <c r="J129" s="28"/>
      <c r="K129" s="19"/>
      <c r="L129" s="19"/>
      <c r="M129" s="19"/>
      <c r="N129" s="19"/>
      <c r="O129" s="44"/>
      <c r="P129" s="28"/>
      <c r="Q129" s="28"/>
    </row>
    <row r="130" spans="1:21" x14ac:dyDescent="0.25">
      <c r="A130" s="25"/>
      <c r="B130" s="17">
        <v>0</v>
      </c>
      <c r="C130" s="17">
        <f t="shared" si="87"/>
        <v>0</v>
      </c>
      <c r="D130" s="17">
        <v>0</v>
      </c>
      <c r="E130" s="17"/>
      <c r="H130" s="28"/>
      <c r="I130" s="63"/>
      <c r="J130" s="28"/>
      <c r="K130" s="19"/>
      <c r="L130" s="19"/>
      <c r="M130" s="19"/>
      <c r="N130" s="19"/>
      <c r="O130" s="44"/>
      <c r="P130" s="28"/>
      <c r="Q130" s="28"/>
    </row>
    <row r="131" spans="1:21" x14ac:dyDescent="0.25">
      <c r="A131" s="25" t="s">
        <v>35</v>
      </c>
      <c r="B131" s="26">
        <v>1000</v>
      </c>
      <c r="C131" s="26">
        <f t="shared" si="87"/>
        <v>100</v>
      </c>
      <c r="D131" s="64">
        <v>1.0554999999999999</v>
      </c>
      <c r="E131" s="64"/>
      <c r="G131" s="28">
        <f>(D131-$F$126)/$F$125</f>
        <v>459.52632226555113</v>
      </c>
      <c r="I131" s="63">
        <f t="shared" ref="I131:I162" si="89">(SQRT(4*$I$125*$I$127+4*$I$125*D131+$I$126^2)-$I$126)/(2*$I$125)</f>
        <v>373.17589927894136</v>
      </c>
      <c r="J131" s="28"/>
      <c r="K131" s="19">
        <f t="shared" ref="K131:K162" si="90">(SQRT($K$126^2+4*$K$125*D131)-$K$126)/(2*$K$125)</f>
        <v>579.9193600829002</v>
      </c>
      <c r="L131" s="19"/>
      <c r="M131" s="19"/>
      <c r="N131" s="19"/>
      <c r="O131" s="44"/>
      <c r="P131" s="28"/>
      <c r="Q131" s="36">
        <f>$Q$125*D131+$Q$126</f>
        <v>782.13361496056098</v>
      </c>
      <c r="S131" s="12">
        <f t="shared" ref="S131:S162" si="91">$S$125*D131^2-$S$126*D131+$S$127</f>
        <v>853.90130490499985</v>
      </c>
      <c r="U131" s="12">
        <f t="shared" ref="U131:U162" si="92">$U$125*D131^2+$U$126*D131</f>
        <v>882.7170459849998</v>
      </c>
    </row>
    <row r="132" spans="1:21" x14ac:dyDescent="0.25">
      <c r="A132" s="25" t="s">
        <v>35</v>
      </c>
      <c r="B132" s="26">
        <v>500</v>
      </c>
      <c r="C132" s="26">
        <f t="shared" si="87"/>
        <v>50</v>
      </c>
      <c r="D132" s="64">
        <v>0.75900000000000001</v>
      </c>
      <c r="E132" s="64"/>
      <c r="G132" s="28">
        <f t="shared" ref="G132:G162" si="93">(D132-$F$126)/$F$125</f>
        <v>332.65441417736218</v>
      </c>
      <c r="H132" s="36"/>
      <c r="I132" s="63">
        <f t="shared" si="89"/>
        <v>279.117392484959</v>
      </c>
      <c r="J132" s="36"/>
      <c r="K132" s="19">
        <f t="shared" si="90"/>
        <v>374.77275856888969</v>
      </c>
      <c r="L132" s="36"/>
      <c r="M132" s="36"/>
      <c r="N132" s="36"/>
      <c r="O132" s="42"/>
      <c r="P132" s="36"/>
      <c r="Q132" s="36">
        <f t="shared" ref="Q132:Q162" si="94">$Q$125*D132+$Q$126</f>
        <v>550.57562790399902</v>
      </c>
      <c r="S132" s="12">
        <f t="shared" si="91"/>
        <v>420.67042182000012</v>
      </c>
      <c r="U132" s="12">
        <f t="shared" si="92"/>
        <v>462.56363934000007</v>
      </c>
    </row>
    <row r="133" spans="1:21" x14ac:dyDescent="0.25">
      <c r="A133" s="25" t="s">
        <v>35</v>
      </c>
      <c r="B133" s="26">
        <v>250</v>
      </c>
      <c r="C133" s="26">
        <f t="shared" si="87"/>
        <v>25</v>
      </c>
      <c r="D133" s="64">
        <v>0.54300000000000004</v>
      </c>
      <c r="E133" s="64"/>
      <c r="F133" s="12">
        <f t="shared" ref="F133:F138" si="95">(D133+$F$126)/$F$125</f>
        <v>224.46944528578109</v>
      </c>
      <c r="G133" s="28">
        <f t="shared" si="93"/>
        <v>240.22833610974396</v>
      </c>
      <c r="H133" s="36">
        <f t="shared" ref="H133:H138" si="96">(SQRT(4*$H$125*$H$127+4*$H$125*D133+$H$126^2)-$H$126)/(2*$H$125)</f>
        <v>236.49712033018636</v>
      </c>
      <c r="I133" s="63">
        <f t="shared" si="89"/>
        <v>206.7772650614782</v>
      </c>
      <c r="J133" s="36">
        <f t="shared" ref="J133:J138" si="97">(SQRT($J$126^2+4*$J$125*D133)-$J$126)/(2*$J$125)</f>
        <v>323.98224875377724</v>
      </c>
      <c r="K133" s="19">
        <f t="shared" si="90"/>
        <v>252.89916059587406</v>
      </c>
      <c r="L133" s="36"/>
      <c r="M133" s="36"/>
      <c r="N133" s="36"/>
      <c r="O133" s="42"/>
      <c r="P133" s="36">
        <f>$P$125*D133+$P$126</f>
        <v>239.45892675745625</v>
      </c>
      <c r="Q133" s="36">
        <f t="shared" si="94"/>
        <v>381.88582957611578</v>
      </c>
      <c r="R133" s="12">
        <f t="shared" ref="R133:R138" si="98">$R$125*D133^2+$R$126*D133+$R$127</f>
        <v>240.449857245</v>
      </c>
      <c r="S133" s="12">
        <f t="shared" si="91"/>
        <v>200.17774278000002</v>
      </c>
      <c r="T133" s="12">
        <f t="shared" ref="T133:T162" si="99">$T$125*D133^2+$T$126*D133</f>
        <v>240.77881334700004</v>
      </c>
      <c r="U133" s="12">
        <f t="shared" si="92"/>
        <v>241.18323486000003</v>
      </c>
    </row>
    <row r="134" spans="1:21" x14ac:dyDescent="0.25">
      <c r="A134" s="25" t="s">
        <v>35</v>
      </c>
      <c r="B134" s="26">
        <v>125</v>
      </c>
      <c r="C134" s="26">
        <f t="shared" si="87"/>
        <v>12.5</v>
      </c>
      <c r="D134" s="64">
        <v>0.36499999999999999</v>
      </c>
      <c r="E134" s="64"/>
      <c r="F134" s="12">
        <f t="shared" si="95"/>
        <v>148.30351058191047</v>
      </c>
      <c r="G134" s="28">
        <f t="shared" si="93"/>
        <v>164.06240140587337</v>
      </c>
      <c r="H134" s="36">
        <f t="shared" si="96"/>
        <v>161.08113044100693</v>
      </c>
      <c r="I134" s="63">
        <f t="shared" si="89"/>
        <v>144.34572470388409</v>
      </c>
      <c r="J134" s="36">
        <f t="shared" si="97"/>
        <v>203.13112747453869</v>
      </c>
      <c r="K134" s="19">
        <f t="shared" si="90"/>
        <v>163.177932333614</v>
      </c>
      <c r="L134" s="36"/>
      <c r="M134" s="36"/>
      <c r="N134" s="36"/>
      <c r="O134" s="42"/>
      <c r="P134" s="36">
        <f t="shared" ref="P134:P162" si="100">$P$125*D134+$P$126</f>
        <v>163.66040953100273</v>
      </c>
      <c r="Q134" s="36">
        <f t="shared" si="94"/>
        <v>242.87294021332303</v>
      </c>
      <c r="R134" s="12">
        <f t="shared" si="98"/>
        <v>161.64204112499999</v>
      </c>
      <c r="S134" s="12">
        <f t="shared" si="91"/>
        <v>78.734259499999979</v>
      </c>
      <c r="T134" s="12">
        <f t="shared" si="99"/>
        <v>165.01981967500001</v>
      </c>
      <c r="U134" s="12">
        <f t="shared" si="92"/>
        <v>112.41018149999999</v>
      </c>
    </row>
    <row r="135" spans="1:21" x14ac:dyDescent="0.25">
      <c r="A135" s="25" t="s">
        <v>35</v>
      </c>
      <c r="B135" s="26">
        <v>62.5</v>
      </c>
      <c r="C135" s="26">
        <f t="shared" si="87"/>
        <v>6.25</v>
      </c>
      <c r="D135" s="64">
        <v>0.1595</v>
      </c>
      <c r="E135" s="64"/>
      <c r="F135" s="12">
        <f t="shared" si="95"/>
        <v>60.370366864801461</v>
      </c>
      <c r="G135" s="28">
        <f t="shared" si="93"/>
        <v>76.129257688764369</v>
      </c>
      <c r="H135" s="36">
        <f t="shared" si="96"/>
        <v>74.606924717324489</v>
      </c>
      <c r="I135" s="63">
        <f t="shared" si="89"/>
        <v>68.597740025364871</v>
      </c>
      <c r="J135" s="36">
        <f t="shared" si="97"/>
        <v>83.212129225086301</v>
      </c>
      <c r="K135" s="19">
        <f t="shared" si="90"/>
        <v>68.408200807375991</v>
      </c>
      <c r="L135" s="43"/>
      <c r="M135" s="43"/>
      <c r="N135" s="43"/>
      <c r="O135" s="65"/>
      <c r="P135" s="36">
        <f t="shared" si="100"/>
        <v>76.151447227428605</v>
      </c>
      <c r="Q135" s="36">
        <f t="shared" si="94"/>
        <v>82.383340415267398</v>
      </c>
      <c r="R135" s="12">
        <f t="shared" si="98"/>
        <v>74.363288951249999</v>
      </c>
      <c r="S135" s="12">
        <f t="shared" si="91"/>
        <v>6.2429241050000002</v>
      </c>
      <c r="T135" s="12">
        <f t="shared" si="99"/>
        <v>73.710832120749998</v>
      </c>
      <c r="U135" s="12">
        <f t="shared" si="92"/>
        <v>24.042524385</v>
      </c>
    </row>
    <row r="136" spans="1:21" x14ac:dyDescent="0.25">
      <c r="A136" s="25" t="s">
        <v>35</v>
      </c>
      <c r="B136" s="26">
        <v>31.25</v>
      </c>
      <c r="C136" s="26">
        <f t="shared" si="87"/>
        <v>3.125</v>
      </c>
      <c r="D136" s="64">
        <v>6.2E-2</v>
      </c>
      <c r="E136" s="64"/>
      <c r="F136" s="12">
        <f t="shared" si="95"/>
        <v>18.65026218150156</v>
      </c>
      <c r="G136" s="28">
        <f t="shared" si="93"/>
        <v>34.409153005464468</v>
      </c>
      <c r="H136" s="36">
        <f t="shared" si="96"/>
        <v>33.797594892520571</v>
      </c>
      <c r="I136" s="63">
        <f t="shared" si="89"/>
        <v>31.093283098463559</v>
      </c>
      <c r="J136" s="36">
        <f t="shared" si="97"/>
        <v>31.495998975740005</v>
      </c>
      <c r="K136" s="19">
        <f t="shared" si="90"/>
        <v>26.117552733664809</v>
      </c>
      <c r="L136" s="43"/>
      <c r="M136" s="43"/>
      <c r="N136" s="43"/>
      <c r="O136" s="65"/>
      <c r="P136" s="36">
        <f t="shared" si="100"/>
        <v>34.632596499455467</v>
      </c>
      <c r="Q136" s="36">
        <f t="shared" si="94"/>
        <v>6.2386397811534025</v>
      </c>
      <c r="R136" s="12">
        <f t="shared" si="98"/>
        <v>34.342307219999995</v>
      </c>
      <c r="S136" s="12">
        <f t="shared" si="91"/>
        <v>-2.7672683199999999</v>
      </c>
      <c r="T136" s="12">
        <f t="shared" si="99"/>
        <v>28.947464331999999</v>
      </c>
      <c r="U136" s="12">
        <f t="shared" si="92"/>
        <v>4.7204121599999995</v>
      </c>
    </row>
    <row r="137" spans="1:21" x14ac:dyDescent="0.25">
      <c r="A137" s="25" t="s">
        <v>35</v>
      </c>
      <c r="B137" s="26">
        <v>15.625</v>
      </c>
      <c r="C137" s="26">
        <f t="shared" si="87"/>
        <v>1.5625</v>
      </c>
      <c r="D137" s="64">
        <v>4.65E-2</v>
      </c>
      <c r="E137" s="64"/>
      <c r="F137" s="12">
        <f t="shared" si="95"/>
        <v>12.017835283130808</v>
      </c>
      <c r="G137" s="28">
        <f t="shared" si="93"/>
        <v>27.776726107093712</v>
      </c>
      <c r="H137" s="36">
        <f t="shared" si="96"/>
        <v>27.322772245131755</v>
      </c>
      <c r="I137" s="63">
        <f t="shared" si="89"/>
        <v>25.029411425477651</v>
      </c>
      <c r="J137" s="36">
        <f t="shared" si="97"/>
        <v>23.526754078740808</v>
      </c>
      <c r="K137" s="19">
        <f t="shared" si="90"/>
        <v>19.533990324160097</v>
      </c>
      <c r="L137" s="43"/>
      <c r="M137" s="43"/>
      <c r="N137" s="43"/>
      <c r="O137" s="65"/>
      <c r="P137" s="36">
        <f t="shared" si="100"/>
        <v>28.032163819623843</v>
      </c>
      <c r="Q137" s="36">
        <f t="shared" si="94"/>
        <v>-5.8664151914493274</v>
      </c>
      <c r="R137" s="12">
        <f t="shared" si="98"/>
        <v>28.06232656125</v>
      </c>
      <c r="S137" s="12">
        <f t="shared" si="91"/>
        <v>-2.6947340549999996</v>
      </c>
      <c r="T137" s="12">
        <f t="shared" si="99"/>
        <v>21.745768686750001</v>
      </c>
      <c r="U137" s="12">
        <f t="shared" si="92"/>
        <v>2.9888344650000001</v>
      </c>
    </row>
    <row r="138" spans="1:21" x14ac:dyDescent="0.25">
      <c r="A138" s="25" t="s">
        <v>35</v>
      </c>
      <c r="B138" s="26">
        <v>0</v>
      </c>
      <c r="C138" s="26">
        <f t="shared" si="87"/>
        <v>0</v>
      </c>
      <c r="D138" s="64">
        <v>0</v>
      </c>
      <c r="E138" s="64"/>
      <c r="F138" s="12">
        <f t="shared" si="95"/>
        <v>-7.879445411981453</v>
      </c>
      <c r="G138" s="28">
        <f t="shared" si="93"/>
        <v>7.879445411981453</v>
      </c>
      <c r="H138" s="36">
        <f t="shared" si="96"/>
        <v>7.9192797913492727</v>
      </c>
      <c r="I138" s="63">
        <f t="shared" si="89"/>
        <v>6.6622457924007001</v>
      </c>
      <c r="J138" s="36">
        <f t="shared" si="97"/>
        <v>0</v>
      </c>
      <c r="K138" s="19">
        <f t="shared" si="90"/>
        <v>0</v>
      </c>
      <c r="L138" s="43"/>
      <c r="M138" s="43"/>
      <c r="N138" s="43"/>
      <c r="O138" s="65"/>
      <c r="P138" s="36">
        <f t="shared" si="100"/>
        <v>8.2308657801289655</v>
      </c>
      <c r="Q138" s="36">
        <f t="shared" si="94"/>
        <v>-42.181580109257538</v>
      </c>
      <c r="R138" s="12">
        <f t="shared" si="98"/>
        <v>9.3579000000000008</v>
      </c>
      <c r="S138" s="12">
        <f t="shared" si="91"/>
        <v>0</v>
      </c>
      <c r="T138" s="12">
        <f t="shared" si="99"/>
        <v>0</v>
      </c>
      <c r="U138" s="12">
        <f t="shared" si="92"/>
        <v>0</v>
      </c>
    </row>
    <row r="139" spans="1:21" x14ac:dyDescent="0.25">
      <c r="A139" s="25" t="s">
        <v>35</v>
      </c>
      <c r="B139" s="26">
        <v>1000</v>
      </c>
      <c r="C139" s="26">
        <f t="shared" si="87"/>
        <v>100</v>
      </c>
      <c r="D139" s="64">
        <v>1.0594999999999999</v>
      </c>
      <c r="E139" s="64"/>
      <c r="G139" s="28">
        <f t="shared" si="93"/>
        <v>461.23791630384034</v>
      </c>
      <c r="H139" s="36"/>
      <c r="I139" s="63">
        <f t="shared" si="89"/>
        <v>374.4075843211271</v>
      </c>
      <c r="J139" s="36"/>
      <c r="K139" s="19">
        <f t="shared" si="90"/>
        <v>583.15317946835444</v>
      </c>
      <c r="L139" s="43"/>
      <c r="M139" s="43"/>
      <c r="N139" s="43"/>
      <c r="O139" s="65"/>
      <c r="P139" s="36"/>
      <c r="Q139" s="36">
        <f t="shared" si="94"/>
        <v>785.25750011478101</v>
      </c>
      <c r="S139" s="12">
        <f t="shared" si="91"/>
        <v>860.77868610499979</v>
      </c>
      <c r="T139" s="12">
        <f t="shared" si="99"/>
        <v>443.10364342074996</v>
      </c>
      <c r="U139" s="12">
        <f t="shared" si="92"/>
        <v>889.30491838499972</v>
      </c>
    </row>
    <row r="140" spans="1:21" x14ac:dyDescent="0.25">
      <c r="A140" s="25" t="s">
        <v>35</v>
      </c>
      <c r="B140" s="26">
        <v>500</v>
      </c>
      <c r="C140" s="26">
        <f t="shared" si="87"/>
        <v>50</v>
      </c>
      <c r="D140" s="64">
        <v>0.81850000000000001</v>
      </c>
      <c r="E140" s="64"/>
      <c r="G140" s="28">
        <f t="shared" si="93"/>
        <v>358.11437549691448</v>
      </c>
      <c r="H140" s="36"/>
      <c r="I140" s="63">
        <f t="shared" si="89"/>
        <v>298.4508387417406</v>
      </c>
      <c r="J140" s="36"/>
      <c r="K140" s="19">
        <f t="shared" si="90"/>
        <v>411.64728705991007</v>
      </c>
      <c r="L140" s="43"/>
      <c r="M140" s="43"/>
      <c r="N140" s="43"/>
      <c r="O140" s="65"/>
      <c r="P140" s="36"/>
      <c r="Q140" s="36">
        <f t="shared" si="94"/>
        <v>597.04341957302245</v>
      </c>
      <c r="S140" s="12">
        <f t="shared" si="91"/>
        <v>495.492537545</v>
      </c>
      <c r="T140" s="12">
        <f t="shared" si="99"/>
        <v>351.93834802675002</v>
      </c>
      <c r="U140" s="12">
        <f t="shared" si="92"/>
        <v>536.08810766499994</v>
      </c>
    </row>
    <row r="141" spans="1:21" x14ac:dyDescent="0.25">
      <c r="A141" s="25" t="s">
        <v>35</v>
      </c>
      <c r="B141" s="26">
        <v>250</v>
      </c>
      <c r="C141" s="26">
        <f t="shared" si="87"/>
        <v>25</v>
      </c>
      <c r="D141" s="64">
        <v>0.55700000000000005</v>
      </c>
      <c r="E141" s="64"/>
      <c r="F141" s="12">
        <f t="shared" ref="F141:F146" si="101">(D141+$F$126)/$F$125</f>
        <v>230.4600244197934</v>
      </c>
      <c r="G141" s="28">
        <f t="shared" si="93"/>
        <v>246.21891524375627</v>
      </c>
      <c r="H141" s="36">
        <f t="shared" ref="H141:H146" si="102">(SQRT(4*$H$125*$H$127+4*$H$125*D141+$H$126^2)-$H$126)/(2*$H$125)</f>
        <v>242.44923464074614</v>
      </c>
      <c r="I141" s="63">
        <f t="shared" si="89"/>
        <v>211.57449348296996</v>
      </c>
      <c r="J141" s="36">
        <f t="shared" ref="J141:J146" si="103">(SQRT($J$126^2+4*$J$125*D141)-$J$126)/(2*$J$125)</f>
        <v>334.41754830825067</v>
      </c>
      <c r="K141" s="19">
        <f t="shared" si="90"/>
        <v>260.31920313331938</v>
      </c>
      <c r="L141" s="43"/>
      <c r="M141" s="43"/>
      <c r="N141" s="43"/>
      <c r="O141" s="65"/>
      <c r="P141" s="36">
        <f t="shared" si="100"/>
        <v>245.42060788762677</v>
      </c>
      <c r="Q141" s="36">
        <f t="shared" si="94"/>
        <v>392.81942761588601</v>
      </c>
      <c r="R141" s="12">
        <f t="shared" ref="R141:R146" si="104">$R$125*D141^2+$R$126*D141+$R$127</f>
        <v>246.77457424500003</v>
      </c>
      <c r="S141" s="12">
        <f t="shared" si="91"/>
        <v>212.03906078000003</v>
      </c>
      <c r="T141" s="12">
        <f t="shared" si="99"/>
        <v>246.60621954700002</v>
      </c>
      <c r="U141" s="12">
        <f t="shared" si="92"/>
        <v>253.36814886000005</v>
      </c>
    </row>
    <row r="142" spans="1:21" x14ac:dyDescent="0.25">
      <c r="A142" s="25" t="s">
        <v>35</v>
      </c>
      <c r="B142" s="26">
        <v>125</v>
      </c>
      <c r="C142" s="26">
        <f t="shared" si="87"/>
        <v>12.5</v>
      </c>
      <c r="D142" s="64">
        <v>0.33600000000000002</v>
      </c>
      <c r="E142" s="64"/>
      <c r="F142" s="12">
        <f t="shared" si="101"/>
        <v>135.8944538043136</v>
      </c>
      <c r="G142" s="28">
        <f t="shared" si="93"/>
        <v>151.6533446282765</v>
      </c>
      <c r="H142" s="36">
        <f t="shared" si="102"/>
        <v>148.83971925111396</v>
      </c>
      <c r="I142" s="63">
        <f t="shared" si="89"/>
        <v>133.90751136049536</v>
      </c>
      <c r="J142" s="36">
        <f t="shared" si="103"/>
        <v>185.13804850146559</v>
      </c>
      <c r="K142" s="19">
        <f t="shared" si="90"/>
        <v>149.28595707490422</v>
      </c>
      <c r="L142" s="43"/>
      <c r="M142" s="43"/>
      <c r="N142" s="43"/>
      <c r="O142" s="65"/>
      <c r="P142" s="36">
        <f t="shared" si="100"/>
        <v>151.31121290422098</v>
      </c>
      <c r="Q142" s="36">
        <f t="shared" si="94"/>
        <v>220.22477284522762</v>
      </c>
      <c r="R142" s="12">
        <f t="shared" si="104"/>
        <v>149.08473648</v>
      </c>
      <c r="S142" s="12">
        <f t="shared" si="91"/>
        <v>64.106421119999993</v>
      </c>
      <c r="T142" s="12">
        <f t="shared" si="99"/>
        <v>152.38413388800001</v>
      </c>
      <c r="U142" s="12">
        <f t="shared" si="92"/>
        <v>96.023437439999995</v>
      </c>
    </row>
    <row r="143" spans="1:21" x14ac:dyDescent="0.25">
      <c r="A143" s="25" t="s">
        <v>35</v>
      </c>
      <c r="B143" s="26">
        <v>62.5</v>
      </c>
      <c r="C143" s="26">
        <f t="shared" si="87"/>
        <v>6.25</v>
      </c>
      <c r="D143" s="64">
        <v>0.1915</v>
      </c>
      <c r="E143" s="64"/>
      <c r="F143" s="12">
        <f t="shared" si="101"/>
        <v>74.063119171115275</v>
      </c>
      <c r="G143" s="28">
        <f t="shared" si="93"/>
        <v>89.822009995078176</v>
      </c>
      <c r="H143" s="36">
        <f t="shared" si="102"/>
        <v>88.031229053696293</v>
      </c>
      <c r="I143" s="63">
        <f t="shared" si="89"/>
        <v>80.676519669600339</v>
      </c>
      <c r="J143" s="36">
        <f t="shared" si="103"/>
        <v>100.833719493441</v>
      </c>
      <c r="K143" s="19">
        <f t="shared" si="90"/>
        <v>82.637033010311271</v>
      </c>
      <c r="L143" s="36"/>
      <c r="M143" s="36"/>
      <c r="N143" s="36"/>
      <c r="O143" s="42"/>
      <c r="P143" s="36">
        <f t="shared" si="100"/>
        <v>89.778146953532598</v>
      </c>
      <c r="Q143" s="36">
        <f t="shared" si="94"/>
        <v>107.37442164902788</v>
      </c>
      <c r="R143" s="12">
        <f t="shared" si="104"/>
        <v>87.69316911125</v>
      </c>
      <c r="S143" s="12">
        <f t="shared" si="91"/>
        <v>12.760723145000004</v>
      </c>
      <c r="T143" s="12">
        <f t="shared" si="99"/>
        <v>88.200184216750003</v>
      </c>
      <c r="U143" s="12">
        <f t="shared" si="92"/>
        <v>33.554880865000001</v>
      </c>
    </row>
    <row r="144" spans="1:21" x14ac:dyDescent="0.25">
      <c r="A144" s="25" t="s">
        <v>35</v>
      </c>
      <c r="B144" s="26">
        <v>31.25</v>
      </c>
      <c r="C144" s="26">
        <f t="shared" si="87"/>
        <v>3.125</v>
      </c>
      <c r="D144" s="64">
        <v>6.9000000000000006E-2</v>
      </c>
      <c r="E144" s="64"/>
      <c r="F144" s="12">
        <f t="shared" si="101"/>
        <v>21.64555174850771</v>
      </c>
      <c r="G144" s="28">
        <f t="shared" si="93"/>
        <v>37.404442572470614</v>
      </c>
      <c r="H144" s="36">
        <f t="shared" si="102"/>
        <v>36.722857009456774</v>
      </c>
      <c r="I144" s="63">
        <f t="shared" si="89"/>
        <v>33.822417626363155</v>
      </c>
      <c r="J144" s="36">
        <f t="shared" si="103"/>
        <v>35.116587353684537</v>
      </c>
      <c r="K144" s="19">
        <f t="shared" si="90"/>
        <v>29.102908023083408</v>
      </c>
      <c r="L144" s="36"/>
      <c r="M144" s="36"/>
      <c r="N144" s="36"/>
      <c r="O144" s="42"/>
      <c r="P144" s="36">
        <f t="shared" si="100"/>
        <v>37.613437064540719</v>
      </c>
      <c r="Q144" s="36">
        <f t="shared" si="94"/>
        <v>11.705438801038518</v>
      </c>
      <c r="R144" s="12">
        <f t="shared" si="104"/>
        <v>37.185830805000002</v>
      </c>
      <c r="S144" s="12">
        <f t="shared" si="91"/>
        <v>-2.6646985800000005</v>
      </c>
      <c r="T144" s="12">
        <f t="shared" si="99"/>
        <v>32.192157483000003</v>
      </c>
      <c r="U144" s="12">
        <f t="shared" si="92"/>
        <v>5.6229245400000005</v>
      </c>
    </row>
    <row r="145" spans="1:21" x14ac:dyDescent="0.25">
      <c r="A145" s="25" t="s">
        <v>35</v>
      </c>
      <c r="B145" s="26">
        <v>15.625</v>
      </c>
      <c r="C145" s="26">
        <f t="shared" si="87"/>
        <v>1.5625</v>
      </c>
      <c r="D145" s="64">
        <v>2.8000000000000001E-2</v>
      </c>
      <c r="E145" s="64"/>
      <c r="F145" s="12">
        <f t="shared" si="101"/>
        <v>4.1017128560431342</v>
      </c>
      <c r="G145" s="28">
        <f t="shared" si="93"/>
        <v>19.860603680006037</v>
      </c>
      <c r="H145" s="36">
        <f t="shared" si="102"/>
        <v>19.599338920255061</v>
      </c>
      <c r="I145" s="63">
        <f t="shared" si="89"/>
        <v>17.753919339238326</v>
      </c>
      <c r="J145" s="36">
        <f t="shared" si="103"/>
        <v>14.099396490701006</v>
      </c>
      <c r="K145" s="19">
        <f t="shared" si="90"/>
        <v>11.723937798964078</v>
      </c>
      <c r="L145" s="36"/>
      <c r="M145" s="36"/>
      <c r="N145" s="36"/>
      <c r="O145" s="42"/>
      <c r="P145" s="36">
        <f t="shared" si="100"/>
        <v>20.154228040469967</v>
      </c>
      <c r="Q145" s="36">
        <f t="shared" si="94"/>
        <v>-20.314384029717111</v>
      </c>
      <c r="R145" s="12">
        <f t="shared" si="104"/>
        <v>20.596431920000001</v>
      </c>
      <c r="S145" s="12">
        <f t="shared" si="91"/>
        <v>-2.06771152</v>
      </c>
      <c r="T145" s="12">
        <f t="shared" si="99"/>
        <v>13.119503152000002</v>
      </c>
      <c r="U145" s="12">
        <f t="shared" si="92"/>
        <v>1.4033857599999999</v>
      </c>
    </row>
    <row r="146" spans="1:21" x14ac:dyDescent="0.25">
      <c r="A146" s="25" t="s">
        <v>35</v>
      </c>
      <c r="B146" s="26">
        <v>0</v>
      </c>
      <c r="C146" s="26">
        <f t="shared" si="87"/>
        <v>0</v>
      </c>
      <c r="D146" s="64">
        <v>0</v>
      </c>
      <c r="E146" s="64"/>
      <c r="F146" s="12">
        <f t="shared" si="101"/>
        <v>-7.879445411981453</v>
      </c>
      <c r="G146" s="28">
        <f t="shared" si="93"/>
        <v>7.879445411981453</v>
      </c>
      <c r="H146" s="36">
        <f t="shared" si="102"/>
        <v>7.9192797913492727</v>
      </c>
      <c r="I146" s="63">
        <f t="shared" si="89"/>
        <v>6.6622457924007001</v>
      </c>
      <c r="J146" s="36">
        <f t="shared" si="103"/>
        <v>0</v>
      </c>
      <c r="K146" s="19">
        <f t="shared" si="90"/>
        <v>0</v>
      </c>
      <c r="L146" s="43"/>
      <c r="M146" s="43"/>
      <c r="N146" s="43"/>
      <c r="O146" s="65"/>
      <c r="P146" s="36">
        <f t="shared" si="100"/>
        <v>8.2308657801289655</v>
      </c>
      <c r="Q146" s="36">
        <f t="shared" si="94"/>
        <v>-42.181580109257538</v>
      </c>
      <c r="R146" s="12">
        <f t="shared" si="104"/>
        <v>9.3579000000000008</v>
      </c>
      <c r="S146" s="12">
        <f t="shared" si="91"/>
        <v>0</v>
      </c>
      <c r="T146" s="12">
        <f t="shared" si="99"/>
        <v>0</v>
      </c>
      <c r="U146" s="12">
        <f t="shared" si="92"/>
        <v>0</v>
      </c>
    </row>
    <row r="147" spans="1:21" x14ac:dyDescent="0.25">
      <c r="A147" s="25" t="s">
        <v>39</v>
      </c>
      <c r="B147" s="26">
        <v>1000</v>
      </c>
      <c r="C147" s="26">
        <f t="shared" si="87"/>
        <v>100</v>
      </c>
      <c r="D147" s="64">
        <v>1.0449999999999999</v>
      </c>
      <c r="E147" s="64"/>
      <c r="G147" s="28">
        <f t="shared" si="93"/>
        <v>455.03338791504189</v>
      </c>
      <c r="H147" s="36"/>
      <c r="I147" s="63">
        <f t="shared" si="89"/>
        <v>369.93827042884578</v>
      </c>
      <c r="J147" s="36"/>
      <c r="K147" s="19">
        <f t="shared" si="90"/>
        <v>571.50974550117326</v>
      </c>
      <c r="L147" s="43"/>
      <c r="M147" s="43"/>
      <c r="N147" s="43"/>
      <c r="O147" s="65"/>
      <c r="P147" s="36"/>
      <c r="Q147" s="36">
        <f t="shared" si="94"/>
        <v>773.93341643073336</v>
      </c>
      <c r="S147" s="12">
        <f t="shared" si="91"/>
        <v>835.97899549999988</v>
      </c>
      <c r="T147" s="12">
        <f t="shared" si="99"/>
        <v>437.77885607500002</v>
      </c>
      <c r="U147" s="12">
        <f t="shared" si="92"/>
        <v>865.54037349999987</v>
      </c>
    </row>
    <row r="148" spans="1:21" x14ac:dyDescent="0.25">
      <c r="A148" s="25" t="s">
        <v>39</v>
      </c>
      <c r="B148" s="26">
        <v>500</v>
      </c>
      <c r="C148" s="26">
        <f t="shared" si="87"/>
        <v>50</v>
      </c>
      <c r="D148" s="64">
        <v>0.72750000000000004</v>
      </c>
      <c r="E148" s="64"/>
      <c r="G148" s="28">
        <f t="shared" si="93"/>
        <v>319.17561112583456</v>
      </c>
      <c r="H148" s="36"/>
      <c r="I148" s="63">
        <f t="shared" si="89"/>
        <v>268.7824070616569</v>
      </c>
      <c r="J148" s="36"/>
      <c r="K148" s="19">
        <f t="shared" si="90"/>
        <v>355.90284919329343</v>
      </c>
      <c r="L148" s="43"/>
      <c r="M148" s="43"/>
      <c r="N148" s="43"/>
      <c r="O148" s="65"/>
      <c r="P148" s="36"/>
      <c r="Q148" s="36">
        <f t="shared" si="94"/>
        <v>525.97503231451606</v>
      </c>
      <c r="S148" s="12">
        <f t="shared" si="91"/>
        <v>383.52166762500008</v>
      </c>
      <c r="T148" s="12">
        <f t="shared" si="99"/>
        <v>316.04068276875</v>
      </c>
      <c r="U148" s="12">
        <f t="shared" si="92"/>
        <v>425.83219462500006</v>
      </c>
    </row>
    <row r="149" spans="1:21" x14ac:dyDescent="0.25">
      <c r="A149" s="25" t="s">
        <v>39</v>
      </c>
      <c r="B149" s="26">
        <v>250</v>
      </c>
      <c r="C149" s="26">
        <f t="shared" si="87"/>
        <v>25</v>
      </c>
      <c r="D149" s="64">
        <v>0.46600000000000003</v>
      </c>
      <c r="E149" s="64"/>
      <c r="F149" s="12">
        <f t="shared" ref="F149:F154" si="105">(D149+$F$126)/$F$125</f>
        <v>191.52126004871346</v>
      </c>
      <c r="G149" s="28">
        <f t="shared" si="93"/>
        <v>207.28015087267636</v>
      </c>
      <c r="H149" s="36">
        <f t="shared" ref="H149:H154" si="106">(SQRT(4*$H$125*$H$127+4*$H$125*D149+$H$126^2)-$H$126)/(2*$H$125)</f>
        <v>203.81417576003162</v>
      </c>
      <c r="I149" s="63">
        <f t="shared" si="89"/>
        <v>180.10489125798057</v>
      </c>
      <c r="J149" s="36">
        <f t="shared" ref="J149:J154" si="107">(SQRT($J$126^2+4*$J$125*D149)-$J$126)/(2*$J$125)</f>
        <v>269.24696374219565</v>
      </c>
      <c r="K149" s="19">
        <f t="shared" si="90"/>
        <v>213.08561668197373</v>
      </c>
      <c r="L149" s="43"/>
      <c r="M149" s="43"/>
      <c r="N149" s="43"/>
      <c r="O149" s="65"/>
      <c r="P149" s="36">
        <f t="shared" si="100"/>
        <v>206.66968054151849</v>
      </c>
      <c r="Q149" s="36">
        <f t="shared" si="94"/>
        <v>321.75104035737957</v>
      </c>
      <c r="R149" s="12">
        <f t="shared" ref="R149:R154" si="108">$R$125*D149^2+$R$126*D149+$R$127</f>
        <v>205.99327778000003</v>
      </c>
      <c r="S149" s="12">
        <f t="shared" si="91"/>
        <v>140.96104832000003</v>
      </c>
      <c r="T149" s="12">
        <f t="shared" si="99"/>
        <v>208.38615866800004</v>
      </c>
      <c r="U149" s="12">
        <f t="shared" si="92"/>
        <v>179.52754384000002</v>
      </c>
    </row>
    <row r="150" spans="1:21" x14ac:dyDescent="0.25">
      <c r="A150" s="25" t="s">
        <v>39</v>
      </c>
      <c r="B150" s="26">
        <v>125</v>
      </c>
      <c r="C150" s="26">
        <f t="shared" si="87"/>
        <v>12.5</v>
      </c>
      <c r="D150" s="64">
        <v>0.30299999999999999</v>
      </c>
      <c r="E150" s="64"/>
      <c r="F150" s="12">
        <f t="shared" si="105"/>
        <v>121.77380298842746</v>
      </c>
      <c r="G150" s="28">
        <f t="shared" si="93"/>
        <v>137.53269381239036</v>
      </c>
      <c r="H150" s="36">
        <f t="shared" si="106"/>
        <v>134.92520040434042</v>
      </c>
      <c r="I150" s="63">
        <f t="shared" si="89"/>
        <v>121.93294296769476</v>
      </c>
      <c r="J150" s="36">
        <f t="shared" si="107"/>
        <v>165.13474141032805</v>
      </c>
      <c r="K150" s="19">
        <f t="shared" si="90"/>
        <v>133.69797899469401</v>
      </c>
      <c r="L150" s="43"/>
      <c r="M150" s="43"/>
      <c r="N150" s="43"/>
      <c r="O150" s="65"/>
      <c r="P150" s="36">
        <f t="shared" si="100"/>
        <v>137.25867881167622</v>
      </c>
      <c r="Q150" s="36">
        <f t="shared" si="94"/>
        <v>194.45272032291206</v>
      </c>
      <c r="R150" s="12">
        <f t="shared" si="108"/>
        <v>134.891562045</v>
      </c>
      <c r="S150" s="12">
        <f t="shared" si="91"/>
        <v>49.218913979999996</v>
      </c>
      <c r="T150" s="12">
        <f t="shared" si="99"/>
        <v>137.90575622700001</v>
      </c>
      <c r="U150" s="12">
        <f t="shared" si="92"/>
        <v>78.941929259999995</v>
      </c>
    </row>
    <row r="151" spans="1:21" x14ac:dyDescent="0.25">
      <c r="A151" s="25" t="s">
        <v>39</v>
      </c>
      <c r="B151" s="26">
        <v>62.5</v>
      </c>
      <c r="C151" s="26">
        <f t="shared" si="87"/>
        <v>6.25</v>
      </c>
      <c r="D151" s="64">
        <v>0.151</v>
      </c>
      <c r="E151" s="64"/>
      <c r="F151" s="12">
        <f t="shared" si="105"/>
        <v>56.733229533436848</v>
      </c>
      <c r="G151" s="28">
        <f t="shared" si="93"/>
        <v>72.492120357399756</v>
      </c>
      <c r="H151" s="36">
        <f t="shared" si="106"/>
        <v>71.043633242679888</v>
      </c>
      <c r="I151" s="63">
        <f t="shared" si="89"/>
        <v>65.37067019148644</v>
      </c>
      <c r="J151" s="36">
        <f t="shared" si="107"/>
        <v>78.588040016844644</v>
      </c>
      <c r="K151" s="19">
        <f t="shared" si="90"/>
        <v>64.65864164120218</v>
      </c>
      <c r="L151" s="43"/>
      <c r="M151" s="43"/>
      <c r="N151" s="43"/>
      <c r="O151" s="65"/>
      <c r="P151" s="36">
        <f t="shared" si="100"/>
        <v>72.531855112682223</v>
      </c>
      <c r="Q151" s="36">
        <f t="shared" si="94"/>
        <v>75.745084462549755</v>
      </c>
      <c r="R151" s="12">
        <f t="shared" si="108"/>
        <v>70.838721004999996</v>
      </c>
      <c r="S151" s="12">
        <f t="shared" si="91"/>
        <v>4.8074202200000009</v>
      </c>
      <c r="T151" s="12">
        <f t="shared" si="99"/>
        <v>69.845299603000001</v>
      </c>
      <c r="U151" s="12">
        <f t="shared" si="92"/>
        <v>21.779204139999997</v>
      </c>
    </row>
    <row r="152" spans="1:21" x14ac:dyDescent="0.25">
      <c r="A152" s="25" t="s">
        <v>39</v>
      </c>
      <c r="B152" s="26">
        <v>31.25</v>
      </c>
      <c r="C152" s="26">
        <f t="shared" si="87"/>
        <v>3.125</v>
      </c>
      <c r="D152" s="64">
        <v>8.4000000000000005E-2</v>
      </c>
      <c r="E152" s="64"/>
      <c r="F152" s="12">
        <f t="shared" si="105"/>
        <v>28.064029392092309</v>
      </c>
      <c r="G152" s="28">
        <f t="shared" si="93"/>
        <v>43.822920216055216</v>
      </c>
      <c r="H152" s="36">
        <f t="shared" si="106"/>
        <v>42.993685708783879</v>
      </c>
      <c r="I152" s="63">
        <f t="shared" si="89"/>
        <v>39.65111561228052</v>
      </c>
      <c r="J152" s="36">
        <f t="shared" si="107"/>
        <v>42.921110879568133</v>
      </c>
      <c r="K152" s="19">
        <f t="shared" si="90"/>
        <v>35.52586975922906</v>
      </c>
      <c r="L152" s="43"/>
      <c r="M152" s="43"/>
      <c r="N152" s="43"/>
      <c r="O152" s="65"/>
      <c r="P152" s="36">
        <f t="shared" si="100"/>
        <v>44.000952561151969</v>
      </c>
      <c r="Q152" s="36">
        <f t="shared" si="94"/>
        <v>23.420008129363751</v>
      </c>
      <c r="R152" s="12">
        <f t="shared" si="108"/>
        <v>43.294607280000001</v>
      </c>
      <c r="S152" s="12">
        <f t="shared" si="91"/>
        <v>-2.1613636800000009</v>
      </c>
      <c r="T152" s="12">
        <f t="shared" si="99"/>
        <v>39.128968368000002</v>
      </c>
      <c r="U152" s="12">
        <f t="shared" si="92"/>
        <v>7.8093758399999995</v>
      </c>
    </row>
    <row r="153" spans="1:21" x14ac:dyDescent="0.25">
      <c r="A153" s="25" t="s">
        <v>39</v>
      </c>
      <c r="B153" s="26">
        <v>15.625</v>
      </c>
      <c r="C153" s="26">
        <f t="shared" si="87"/>
        <v>1.5625</v>
      </c>
      <c r="D153" s="64">
        <v>3.85E-2</v>
      </c>
      <c r="E153" s="64"/>
      <c r="F153" s="12">
        <f t="shared" si="105"/>
        <v>8.594647206552354</v>
      </c>
      <c r="G153" s="28">
        <f t="shared" si="93"/>
        <v>24.35353803051526</v>
      </c>
      <c r="H153" s="36">
        <f t="shared" si="106"/>
        <v>23.982297942275103</v>
      </c>
      <c r="I153" s="63">
        <f t="shared" si="89"/>
        <v>21.888359880693244</v>
      </c>
      <c r="J153" s="36">
        <f t="shared" si="107"/>
        <v>19.438936118713674</v>
      </c>
      <c r="K153" s="19">
        <f t="shared" si="90"/>
        <v>16.150347383587757</v>
      </c>
      <c r="L153" s="43"/>
      <c r="M153" s="43"/>
      <c r="N153" s="43"/>
      <c r="O153" s="65"/>
      <c r="P153" s="36">
        <f t="shared" si="100"/>
        <v>24.625488888097841</v>
      </c>
      <c r="Q153" s="36">
        <f t="shared" si="94"/>
        <v>-12.114185499889452</v>
      </c>
      <c r="R153" s="12">
        <f t="shared" si="108"/>
        <v>24.829883161250002</v>
      </c>
      <c r="S153" s="12">
        <f t="shared" si="91"/>
        <v>-2.4957636550000002</v>
      </c>
      <c r="T153" s="12">
        <f t="shared" si="99"/>
        <v>18.01959064675</v>
      </c>
      <c r="U153" s="12">
        <f t="shared" si="92"/>
        <v>2.2389632649999998</v>
      </c>
    </row>
    <row r="154" spans="1:21" x14ac:dyDescent="0.25">
      <c r="A154" s="25" t="s">
        <v>39</v>
      </c>
      <c r="B154" s="26">
        <v>0</v>
      </c>
      <c r="C154" s="26">
        <f t="shared" si="87"/>
        <v>0</v>
      </c>
      <c r="D154" s="64">
        <v>0</v>
      </c>
      <c r="E154" s="64"/>
      <c r="F154" s="12">
        <f t="shared" si="105"/>
        <v>-7.879445411981453</v>
      </c>
      <c r="G154" s="28">
        <f t="shared" si="93"/>
        <v>7.879445411981453</v>
      </c>
      <c r="H154" s="36">
        <f t="shared" si="106"/>
        <v>7.9192797913492727</v>
      </c>
      <c r="I154" s="63">
        <f t="shared" si="89"/>
        <v>6.6622457924007001</v>
      </c>
      <c r="J154" s="36">
        <f t="shared" si="107"/>
        <v>0</v>
      </c>
      <c r="K154" s="19">
        <f t="shared" si="90"/>
        <v>0</v>
      </c>
      <c r="L154" s="43"/>
      <c r="M154" s="43"/>
      <c r="N154" s="43"/>
      <c r="O154" s="39"/>
      <c r="P154" s="36">
        <f t="shared" si="100"/>
        <v>8.2308657801289655</v>
      </c>
      <c r="Q154" s="36">
        <f t="shared" si="94"/>
        <v>-42.181580109257538</v>
      </c>
      <c r="R154" s="12">
        <f t="shared" si="108"/>
        <v>9.3579000000000008</v>
      </c>
      <c r="S154" s="12">
        <f t="shared" si="91"/>
        <v>0</v>
      </c>
      <c r="T154" s="12">
        <f t="shared" si="99"/>
        <v>0</v>
      </c>
      <c r="U154" s="12">
        <f t="shared" si="92"/>
        <v>0</v>
      </c>
    </row>
    <row r="155" spans="1:21" x14ac:dyDescent="0.25">
      <c r="A155" s="25" t="s">
        <v>39</v>
      </c>
      <c r="B155" s="26">
        <v>1000</v>
      </c>
      <c r="C155" s="26">
        <f t="shared" si="87"/>
        <v>100</v>
      </c>
      <c r="D155" s="64">
        <v>0.85499999999999998</v>
      </c>
      <c r="E155" s="64"/>
      <c r="G155" s="28">
        <f t="shared" si="93"/>
        <v>373.73267109630365</v>
      </c>
      <c r="H155" s="36"/>
      <c r="I155" s="63">
        <f t="shared" si="89"/>
        <v>310.19229584048378</v>
      </c>
      <c r="J155" s="36"/>
      <c r="K155" s="19">
        <f t="shared" si="90"/>
        <v>435.1470729610823</v>
      </c>
      <c r="L155" s="43"/>
      <c r="M155" s="43"/>
      <c r="N155" s="43"/>
      <c r="O155" s="39"/>
      <c r="P155" s="36"/>
      <c r="Q155" s="36">
        <f t="shared" si="94"/>
        <v>625.54887160528051</v>
      </c>
      <c r="S155" s="12">
        <f t="shared" si="91"/>
        <v>544.40252549999991</v>
      </c>
      <c r="T155" s="12">
        <f t="shared" si="99"/>
        <v>366.10977307500002</v>
      </c>
      <c r="U155" s="12">
        <f t="shared" si="92"/>
        <v>583.8724034999999</v>
      </c>
    </row>
    <row r="156" spans="1:21" x14ac:dyDescent="0.25">
      <c r="A156" s="25" t="s">
        <v>39</v>
      </c>
      <c r="B156" s="26">
        <v>500</v>
      </c>
      <c r="C156" s="26">
        <f t="shared" si="87"/>
        <v>50</v>
      </c>
      <c r="D156" s="64">
        <v>0.82399999999999995</v>
      </c>
      <c r="E156" s="64"/>
      <c r="G156" s="28">
        <f t="shared" si="93"/>
        <v>360.46781729956211</v>
      </c>
      <c r="H156" s="36"/>
      <c r="I156" s="63">
        <f t="shared" si="89"/>
        <v>300.22579000608823</v>
      </c>
      <c r="J156" s="36"/>
      <c r="K156" s="19">
        <f t="shared" si="90"/>
        <v>415.1433251860567</v>
      </c>
      <c r="L156" s="43"/>
      <c r="M156" s="43"/>
      <c r="N156" s="43"/>
      <c r="O156" s="39"/>
      <c r="P156" s="36"/>
      <c r="Q156" s="36">
        <f t="shared" si="94"/>
        <v>601.33876166007497</v>
      </c>
      <c r="S156" s="12">
        <f t="shared" si="91"/>
        <v>502.71603871999991</v>
      </c>
      <c r="T156" s="12">
        <f t="shared" si="99"/>
        <v>354.08208812799995</v>
      </c>
      <c r="U156" s="12">
        <f t="shared" si="92"/>
        <v>543.15802464000001</v>
      </c>
    </row>
    <row r="157" spans="1:21" x14ac:dyDescent="0.25">
      <c r="A157" s="25" t="s">
        <v>39</v>
      </c>
      <c r="B157" s="26">
        <v>250</v>
      </c>
      <c r="C157" s="26">
        <f t="shared" si="87"/>
        <v>25</v>
      </c>
      <c r="D157" s="64">
        <v>0.52350000000000008</v>
      </c>
      <c r="E157" s="64"/>
      <c r="F157" s="12">
        <f t="shared" ref="F157:F162" si="109">(D157+$F$126)/$F$125</f>
        <v>216.12542434912109</v>
      </c>
      <c r="G157" s="28">
        <f t="shared" si="93"/>
        <v>231.88431517308405</v>
      </c>
      <c r="H157" s="36">
        <f t="shared" ref="H157:H162" si="110">(SQRT(4*$H$125*$H$127+4*$H$125*D157+$H$126^2)-$H$126)/(2*$H$125)</f>
        <v>228.21169065634231</v>
      </c>
      <c r="I157" s="63">
        <f t="shared" si="89"/>
        <v>200.06896387723572</v>
      </c>
      <c r="J157" s="36">
        <f t="shared" ref="J157:J162" si="111">(SQRT($J$126^2+4*$J$125*D157)-$J$126)/(2*$J$125)</f>
        <v>309.71020578310743</v>
      </c>
      <c r="K157" s="19">
        <f t="shared" si="90"/>
        <v>242.65993502830989</v>
      </c>
      <c r="L157" s="43"/>
      <c r="M157" s="43"/>
      <c r="N157" s="43"/>
      <c r="O157" s="39"/>
      <c r="P157" s="36">
        <f t="shared" si="100"/>
        <v>231.15515661186166</v>
      </c>
      <c r="Q157" s="36">
        <f t="shared" si="94"/>
        <v>366.65688944929298</v>
      </c>
      <c r="R157" s="12">
        <f t="shared" ref="R157:R162" si="112">$R$125*D157^2+$R$126*D157+$R$127</f>
        <v>231.67113601125004</v>
      </c>
      <c r="S157" s="12">
        <f t="shared" si="91"/>
        <v>184.21790674500005</v>
      </c>
      <c r="T157" s="12">
        <f t="shared" si="99"/>
        <v>232.63019235675006</v>
      </c>
      <c r="U157" s="12">
        <f t="shared" si="92"/>
        <v>224.71121806500003</v>
      </c>
    </row>
    <row r="158" spans="1:21" x14ac:dyDescent="0.25">
      <c r="A158" s="25" t="s">
        <v>39</v>
      </c>
      <c r="B158" s="26">
        <v>125</v>
      </c>
      <c r="C158" s="26">
        <f t="shared" si="87"/>
        <v>12.5</v>
      </c>
      <c r="D158" s="64">
        <v>0.32200000000000001</v>
      </c>
      <c r="E158" s="64"/>
      <c r="F158" s="12">
        <f t="shared" si="109"/>
        <v>129.90387467030129</v>
      </c>
      <c r="G158" s="28">
        <f t="shared" si="93"/>
        <v>145.66276549426419</v>
      </c>
      <c r="H158" s="36">
        <f t="shared" si="110"/>
        <v>142.93459577792564</v>
      </c>
      <c r="I158" s="63">
        <f t="shared" si="89"/>
        <v>128.84009225145459</v>
      </c>
      <c r="J158" s="36">
        <f t="shared" si="111"/>
        <v>176.59244599044408</v>
      </c>
      <c r="K158" s="19">
        <f t="shared" si="90"/>
        <v>142.64480896909586</v>
      </c>
      <c r="L158" s="43"/>
      <c r="M158" s="43"/>
      <c r="N158" s="43"/>
      <c r="O158" s="39"/>
      <c r="P158" s="36">
        <f t="shared" si="100"/>
        <v>145.34953177405049</v>
      </c>
      <c r="Q158" s="36">
        <f t="shared" si="94"/>
        <v>209.29117480545739</v>
      </c>
      <c r="R158" s="12">
        <f t="shared" si="112"/>
        <v>143.05088642000001</v>
      </c>
      <c r="S158" s="12">
        <f t="shared" si="91"/>
        <v>57.561956480000013</v>
      </c>
      <c r="T158" s="12">
        <f t="shared" si="99"/>
        <v>146.254771852</v>
      </c>
      <c r="U158" s="12">
        <f t="shared" si="92"/>
        <v>88.573209759999997</v>
      </c>
    </row>
    <row r="159" spans="1:21" x14ac:dyDescent="0.25">
      <c r="A159" s="25" t="s">
        <v>39</v>
      </c>
      <c r="B159" s="26">
        <v>62.5</v>
      </c>
      <c r="C159" s="26">
        <f t="shared" si="87"/>
        <v>6.25</v>
      </c>
      <c r="D159" s="64">
        <v>0.1575</v>
      </c>
      <c r="E159" s="64"/>
      <c r="F159" s="12">
        <f t="shared" si="109"/>
        <v>59.514569845656844</v>
      </c>
      <c r="G159" s="28">
        <f t="shared" si="93"/>
        <v>75.273460669619752</v>
      </c>
      <c r="H159" s="36">
        <f t="shared" si="110"/>
        <v>73.768407413848422</v>
      </c>
      <c r="I159" s="63">
        <f t="shared" si="89"/>
        <v>67.839140411302253</v>
      </c>
      <c r="J159" s="36">
        <f t="shared" si="111"/>
        <v>82.122012465709034</v>
      </c>
      <c r="K159" s="19">
        <f t="shared" si="90"/>
        <v>67.524834709387562</v>
      </c>
      <c r="L159" s="43"/>
      <c r="M159" s="43"/>
      <c r="N159" s="43"/>
      <c r="O159" s="39"/>
      <c r="P159" s="36">
        <f t="shared" si="100"/>
        <v>75.299778494547098</v>
      </c>
      <c r="Q159" s="36">
        <f t="shared" si="94"/>
        <v>80.821397838157367</v>
      </c>
      <c r="R159" s="12">
        <f t="shared" si="112"/>
        <v>73.533367781250007</v>
      </c>
      <c r="S159" s="12">
        <f t="shared" si="91"/>
        <v>5.8939886250000004</v>
      </c>
      <c r="T159" s="12">
        <f t="shared" si="99"/>
        <v>72.801929418750007</v>
      </c>
      <c r="U159" s="12">
        <f t="shared" si="92"/>
        <v>23.500031625000002</v>
      </c>
    </row>
    <row r="160" spans="1:21" x14ac:dyDescent="0.25">
      <c r="A160" s="25" t="s">
        <v>39</v>
      </c>
      <c r="B160" s="26">
        <v>31.25</v>
      </c>
      <c r="C160" s="26">
        <f t="shared" si="87"/>
        <v>3.125</v>
      </c>
      <c r="D160" s="64">
        <v>7.7499999999999999E-2</v>
      </c>
      <c r="E160" s="64"/>
      <c r="F160" s="12">
        <f t="shared" si="109"/>
        <v>25.282689079872313</v>
      </c>
      <c r="G160" s="28">
        <f t="shared" si="93"/>
        <v>41.04157990383522</v>
      </c>
      <c r="H160" s="36">
        <f t="shared" si="110"/>
        <v>40.275922915278699</v>
      </c>
      <c r="I160" s="63">
        <f t="shared" si="89"/>
        <v>37.128587204868268</v>
      </c>
      <c r="J160" s="36">
        <f t="shared" si="111"/>
        <v>39.531364385072777</v>
      </c>
      <c r="K160" s="19">
        <f t="shared" si="90"/>
        <v>32.738247007124862</v>
      </c>
      <c r="L160" s="43"/>
      <c r="M160" s="43"/>
      <c r="N160" s="43"/>
      <c r="O160" s="39"/>
      <c r="P160" s="36">
        <f t="shared" si="100"/>
        <v>41.233029179287094</v>
      </c>
      <c r="Q160" s="36">
        <f t="shared" si="94"/>
        <v>18.343694753756139</v>
      </c>
      <c r="R160" s="12">
        <f t="shared" si="112"/>
        <v>40.644873781249999</v>
      </c>
      <c r="S160" s="12">
        <f t="shared" si="91"/>
        <v>-2.4269473749999992</v>
      </c>
      <c r="T160" s="12">
        <f t="shared" si="99"/>
        <v>36.125713018750005</v>
      </c>
      <c r="U160" s="12">
        <f t="shared" si="92"/>
        <v>6.8196396250000006</v>
      </c>
    </row>
    <row r="161" spans="1:37" x14ac:dyDescent="0.25">
      <c r="A161" s="25" t="s">
        <v>39</v>
      </c>
      <c r="B161" s="26">
        <v>15.625</v>
      </c>
      <c r="C161" s="26">
        <f t="shared" si="87"/>
        <v>1.5625</v>
      </c>
      <c r="D161" s="64">
        <v>3.7999999999999999E-2</v>
      </c>
      <c r="E161" s="64"/>
      <c r="F161" s="12">
        <f t="shared" si="109"/>
        <v>8.3806979517661997</v>
      </c>
      <c r="G161" s="28">
        <f t="shared" si="93"/>
        <v>24.139588775729106</v>
      </c>
      <c r="H161" s="36">
        <f t="shared" si="110"/>
        <v>23.773549235135608</v>
      </c>
      <c r="I161" s="63">
        <f t="shared" si="89"/>
        <v>21.691786558362612</v>
      </c>
      <c r="J161" s="36">
        <f t="shared" si="111"/>
        <v>19.184013180861783</v>
      </c>
      <c r="K161" s="19">
        <f t="shared" si="90"/>
        <v>15.939190750745249</v>
      </c>
      <c r="L161" s="28"/>
      <c r="M161" s="28"/>
      <c r="N161" s="28"/>
      <c r="O161" s="39"/>
      <c r="P161" s="36">
        <f t="shared" si="100"/>
        <v>24.412571704877468</v>
      </c>
      <c r="Q161" s="36">
        <f t="shared" si="94"/>
        <v>-12.504671144166959</v>
      </c>
      <c r="R161" s="12">
        <f t="shared" si="112"/>
        <v>24.62805522</v>
      </c>
      <c r="S161" s="12">
        <f t="shared" si="91"/>
        <v>-2.4796763200000003</v>
      </c>
      <c r="T161" s="12">
        <f t="shared" si="99"/>
        <v>17.786497132000001</v>
      </c>
      <c r="U161" s="12">
        <f t="shared" si="92"/>
        <v>2.19534816</v>
      </c>
    </row>
    <row r="162" spans="1:37" ht="15.75" thickBot="1" x14ac:dyDescent="0.3">
      <c r="A162" s="29" t="s">
        <v>39</v>
      </c>
      <c r="B162" s="30">
        <v>0</v>
      </c>
      <c r="C162" s="30">
        <f t="shared" si="87"/>
        <v>0</v>
      </c>
      <c r="D162" s="66">
        <v>0</v>
      </c>
      <c r="E162" s="66"/>
      <c r="F162" s="32">
        <f t="shared" si="109"/>
        <v>-7.879445411981453</v>
      </c>
      <c r="G162" s="32">
        <f t="shared" si="93"/>
        <v>7.879445411981453</v>
      </c>
      <c r="H162" s="67">
        <f t="shared" si="110"/>
        <v>7.9192797913492727</v>
      </c>
      <c r="I162" s="68">
        <f t="shared" si="89"/>
        <v>6.6622457924007001</v>
      </c>
      <c r="J162" s="67">
        <f t="shared" si="111"/>
        <v>0</v>
      </c>
      <c r="K162" s="46">
        <f t="shared" si="90"/>
        <v>0</v>
      </c>
      <c r="L162" s="32"/>
      <c r="M162" s="32"/>
      <c r="N162" s="32"/>
      <c r="O162" s="47"/>
      <c r="P162" s="69">
        <f t="shared" si="100"/>
        <v>8.2308657801289655</v>
      </c>
      <c r="Q162" s="67">
        <f t="shared" si="94"/>
        <v>-42.181580109257538</v>
      </c>
      <c r="R162" s="32">
        <f t="shared" si="112"/>
        <v>9.3579000000000008</v>
      </c>
      <c r="S162" s="32">
        <f t="shared" si="91"/>
        <v>0</v>
      </c>
      <c r="T162" s="32">
        <f t="shared" si="99"/>
        <v>0</v>
      </c>
      <c r="U162" s="32">
        <f t="shared" si="92"/>
        <v>0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</row>
    <row r="163" spans="1:37" x14ac:dyDescent="0.25">
      <c r="A163" s="25"/>
      <c r="B163" s="17">
        <v>1000</v>
      </c>
      <c r="C163" s="17">
        <f>B163/10</f>
        <v>100</v>
      </c>
      <c r="D163" s="70">
        <v>1.831</v>
      </c>
      <c r="E163" s="70"/>
      <c r="O163" s="37"/>
    </row>
    <row r="164" spans="1:37" x14ac:dyDescent="0.25">
      <c r="A164" s="25"/>
      <c r="B164" s="17">
        <f>B163/2</f>
        <v>500</v>
      </c>
      <c r="C164" s="17">
        <f t="shared" ref="C164:C186" si="113">B164/10</f>
        <v>50</v>
      </c>
      <c r="D164" s="70">
        <v>1.1234999999999999</v>
      </c>
      <c r="E164" s="70"/>
      <c r="O164" s="39"/>
    </row>
    <row r="165" spans="1:37" x14ac:dyDescent="0.25">
      <c r="A165" s="25"/>
      <c r="B165" s="17">
        <f t="shared" ref="B165:B169" si="114">B164/2</f>
        <v>250</v>
      </c>
      <c r="C165" s="17">
        <f t="shared" si="113"/>
        <v>25</v>
      </c>
      <c r="D165" s="70">
        <v>0.48849999999999999</v>
      </c>
      <c r="E165" s="24" t="s">
        <v>97</v>
      </c>
      <c r="F165" s="12">
        <f>SLOPE(D165:D170,B165:B170)</f>
        <v>2.0479115207373273E-3</v>
      </c>
      <c r="G165" s="12">
        <f>SLOPE(D163:D170,B163:B170)</f>
        <v>1.912733553467107E-3</v>
      </c>
      <c r="H165" s="12">
        <v>-4.9999999999999998E-7</v>
      </c>
      <c r="I165" s="12">
        <v>-6.9999999999999997E-7</v>
      </c>
      <c r="J165" s="12">
        <v>1.9999999999999999E-6</v>
      </c>
      <c r="K165" s="12">
        <v>-4.9999999999999998E-7</v>
      </c>
      <c r="O165" s="39"/>
      <c r="P165" s="12">
        <f>SLOPE(B165:B170,D165:D170)</f>
        <v>485.41364062313698</v>
      </c>
      <c r="Q165" s="12">
        <f>SLOPE(B163:B170,D163:D170)</f>
        <v>516.50291404514996</v>
      </c>
      <c r="R165" s="12">
        <v>4.3094000000000001</v>
      </c>
      <c r="S165" s="12">
        <v>99.388999999999996</v>
      </c>
      <c r="T165" s="12">
        <v>-167.63</v>
      </c>
      <c r="U165" s="12">
        <v>73.27</v>
      </c>
    </row>
    <row r="166" spans="1:37" x14ac:dyDescent="0.25">
      <c r="A166" s="25"/>
      <c r="B166" s="17">
        <f t="shared" si="114"/>
        <v>125</v>
      </c>
      <c r="C166" s="17">
        <f t="shared" si="113"/>
        <v>12.5</v>
      </c>
      <c r="D166" s="70">
        <v>0.23899999999999999</v>
      </c>
      <c r="E166" s="24" t="s">
        <v>98</v>
      </c>
      <c r="F166" s="12">
        <f>INTERCEPT(D165:D170,B165:B170)</f>
        <v>-2.4242857142857149E-2</v>
      </c>
      <c r="G166" s="12">
        <f>INTERCEPT(D163:D170,B163:B170)</f>
        <v>6.774193548387264E-4</v>
      </c>
      <c r="H166" s="12">
        <v>1.9E-3</v>
      </c>
      <c r="I166" s="12">
        <v>2.5999999999999999E-3</v>
      </c>
      <c r="J166" s="12">
        <v>1.5E-3</v>
      </c>
      <c r="K166" s="12">
        <v>2.3E-3</v>
      </c>
      <c r="O166" s="39"/>
      <c r="P166" s="12">
        <f>INTERCEPT(B165:B170,D165:D170)</f>
        <v>12.245392202085753</v>
      </c>
      <c r="Q166" s="12">
        <f>INTERCEPT(B163:B170,D163:D170)</f>
        <v>2.6434279642981267</v>
      </c>
      <c r="R166" s="12">
        <v>483.38</v>
      </c>
      <c r="S166" s="12">
        <v>345.78</v>
      </c>
      <c r="T166" s="12">
        <v>591.19000000000005</v>
      </c>
      <c r="U166" s="12">
        <v>404.70699999999999</v>
      </c>
    </row>
    <row r="167" spans="1:37" x14ac:dyDescent="0.25">
      <c r="A167" s="25"/>
      <c r="B167" s="17">
        <f t="shared" si="114"/>
        <v>62.5</v>
      </c>
      <c r="C167" s="17">
        <f t="shared" si="113"/>
        <v>6.25</v>
      </c>
      <c r="D167" s="70">
        <v>9.1999999999999998E-2</v>
      </c>
      <c r="E167" s="24" t="s">
        <v>99</v>
      </c>
      <c r="H167" s="12">
        <v>2.0799999999999999E-2</v>
      </c>
      <c r="I167" s="12">
        <v>4.82E-2</v>
      </c>
      <c r="O167" s="39"/>
      <c r="P167" s="24"/>
      <c r="R167" s="12">
        <v>12.313000000000001</v>
      </c>
      <c r="S167" s="12">
        <v>22.626999999999999</v>
      </c>
    </row>
    <row r="168" spans="1:37" x14ac:dyDescent="0.25">
      <c r="A168" s="25"/>
      <c r="B168" s="17">
        <f t="shared" si="114"/>
        <v>31.25</v>
      </c>
      <c r="C168" s="17">
        <f t="shared" si="113"/>
        <v>3.125</v>
      </c>
      <c r="D168" s="70">
        <v>3.6999999999999998E-2</v>
      </c>
      <c r="E168" s="28"/>
      <c r="H168" s="28"/>
      <c r="I168" s="28"/>
      <c r="J168" s="28"/>
      <c r="K168" s="28"/>
      <c r="L168" s="28"/>
      <c r="M168" s="28"/>
      <c r="N168" s="28"/>
      <c r="O168" s="39"/>
      <c r="P168" s="28"/>
      <c r="Q168" s="28"/>
      <c r="R168" s="28"/>
      <c r="S168" s="28"/>
      <c r="T168" s="28"/>
    </row>
    <row r="169" spans="1:37" x14ac:dyDescent="0.25">
      <c r="A169" s="25"/>
      <c r="B169" s="17">
        <f t="shared" si="114"/>
        <v>15.625</v>
      </c>
      <c r="C169" s="17">
        <f t="shared" si="113"/>
        <v>1.5625</v>
      </c>
      <c r="D169" s="70">
        <v>-0.01</v>
      </c>
      <c r="E169" s="70"/>
      <c r="H169" s="28"/>
      <c r="I169" s="28"/>
      <c r="J169" s="28"/>
      <c r="K169" s="28"/>
      <c r="L169" s="28"/>
      <c r="M169" s="28"/>
      <c r="N169" s="28"/>
      <c r="O169" s="39"/>
      <c r="P169" s="28"/>
      <c r="Q169" s="28"/>
      <c r="R169" s="28"/>
      <c r="S169" s="28"/>
      <c r="T169" s="28"/>
    </row>
    <row r="170" spans="1:37" x14ac:dyDescent="0.25">
      <c r="A170" s="25"/>
      <c r="B170" s="17">
        <v>0</v>
      </c>
      <c r="C170" s="17">
        <f t="shared" si="113"/>
        <v>0</v>
      </c>
      <c r="D170" s="70">
        <v>0</v>
      </c>
      <c r="E170" s="70"/>
      <c r="H170" s="28"/>
      <c r="I170" s="71"/>
      <c r="J170" s="71"/>
      <c r="K170" s="71"/>
      <c r="L170" s="71"/>
      <c r="M170" s="71"/>
      <c r="N170" s="71"/>
      <c r="O170" s="72"/>
      <c r="P170" s="50"/>
      <c r="Q170" s="49"/>
      <c r="R170" s="50"/>
      <c r="S170" s="50"/>
      <c r="T170" s="28"/>
    </row>
    <row r="171" spans="1:37" x14ac:dyDescent="0.25">
      <c r="A171" s="25" t="s">
        <v>47</v>
      </c>
      <c r="B171" s="26">
        <v>1000</v>
      </c>
      <c r="C171" s="26">
        <f t="shared" si="113"/>
        <v>100</v>
      </c>
      <c r="D171" s="73">
        <v>2.145</v>
      </c>
      <c r="E171" s="73"/>
      <c r="G171" s="28">
        <f t="shared" ref="G171:G186" si="115">(D171-$G$166)/$G$165</f>
        <v>1121.0775158715992</v>
      </c>
      <c r="I171" s="71">
        <f t="shared" ref="I171:I186" si="116">(SQRT(4*$I$165*$I$167+4*$I$165*D171+$I$166^2)-$I$166)/(2*$I$165)</f>
        <v>1295.1493209755117</v>
      </c>
      <c r="J171" s="71"/>
      <c r="K171" s="71">
        <f t="shared" ref="K171:K186" si="117">(SQRT($K$166^2+4*$K$165*D171)-$K$166)/(2*$K$165)</f>
        <v>1299.9999999999998</v>
      </c>
      <c r="L171" s="71"/>
      <c r="M171" s="71"/>
      <c r="N171" s="71"/>
      <c r="O171" s="72"/>
      <c r="P171" s="50"/>
      <c r="Q171" s="50">
        <f t="shared" ref="Q171:Q186" si="118">$Q$165*D171+$Q$166</f>
        <v>1110.5421785911449</v>
      </c>
      <c r="R171" s="28"/>
      <c r="S171" s="12">
        <f>$S$165*D171^2+$S$166*D171+$S$167</f>
        <v>1221.6163737249999</v>
      </c>
      <c r="U171" s="12">
        <f>$U$165*D171^2+$U$166*D171</f>
        <v>1205.2136167499998</v>
      </c>
    </row>
    <row r="172" spans="1:37" x14ac:dyDescent="0.25">
      <c r="A172" s="25" t="s">
        <v>47</v>
      </c>
      <c r="B172" s="26">
        <v>500</v>
      </c>
      <c r="C172" s="26">
        <f t="shared" si="113"/>
        <v>50</v>
      </c>
      <c r="D172" s="73">
        <v>1.5455000000000001</v>
      </c>
      <c r="E172" s="73"/>
      <c r="G172" s="28">
        <f t="shared" si="115"/>
        <v>807.65173897061948</v>
      </c>
      <c r="I172" s="71">
        <f t="shared" si="116"/>
        <v>774.43084274454611</v>
      </c>
      <c r="J172" s="74"/>
      <c r="K172" s="71">
        <f t="shared" si="117"/>
        <v>817.0974408276179</v>
      </c>
      <c r="L172" s="71"/>
      <c r="M172" s="71"/>
      <c r="N172" s="71"/>
      <c r="O172" s="75"/>
      <c r="P172" s="50"/>
      <c r="Q172" s="50">
        <f t="shared" si="118"/>
        <v>800.89868162107746</v>
      </c>
      <c r="R172" s="28"/>
      <c r="S172" s="12">
        <f t="shared" ref="S172:S186" si="119">$S$165*D172^2+$S$166*D172+$S$167</f>
        <v>794.42759857725002</v>
      </c>
      <c r="U172" s="12">
        <f t="shared" ref="U172:U185" si="120">$U$165*D172^2+$U$166*D172</f>
        <v>800.48521071749997</v>
      </c>
    </row>
    <row r="173" spans="1:37" x14ac:dyDescent="0.25">
      <c r="A173" s="25" t="s">
        <v>47</v>
      </c>
      <c r="B173" s="26">
        <v>250</v>
      </c>
      <c r="C173" s="26">
        <f t="shared" si="113"/>
        <v>25</v>
      </c>
      <c r="D173" s="73">
        <v>0.87050000000000005</v>
      </c>
      <c r="E173" s="73"/>
      <c r="F173" s="12">
        <f t="shared" ref="F173:F178" si="121">(D173+$F$166)/$F$165</f>
        <v>413.22934818612555</v>
      </c>
      <c r="G173" s="28">
        <f t="shared" si="115"/>
        <v>454.75365822306082</v>
      </c>
      <c r="H173" s="71">
        <f t="shared" ref="H173:H178" si="122">(SQRT(4*$H$165*$H$167+4*$H$165*D173+$H$166^2)-$H$166)/(2*$H$165)</f>
        <v>548.18640338247803</v>
      </c>
      <c r="I173" s="71">
        <f t="shared" si="116"/>
        <v>395.44828562383998</v>
      </c>
      <c r="J173" s="74">
        <f t="shared" ref="J173:J186" si="123">(SQRT($J$166^2+4*$J$165*D173)-$J$166)/(2*$J$165)</f>
        <v>383.86428299136594</v>
      </c>
      <c r="K173" s="71">
        <f t="shared" si="117"/>
        <v>416.12102299537298</v>
      </c>
      <c r="L173" s="71"/>
      <c r="M173" s="71"/>
      <c r="N173" s="71"/>
      <c r="O173" s="75"/>
      <c r="P173" s="50">
        <f t="shared" ref="P173:P178" si="124">$P$165*D173+$P$166</f>
        <v>434.79796636452647</v>
      </c>
      <c r="Q173" s="50">
        <f t="shared" si="118"/>
        <v>452.25921464060116</v>
      </c>
      <c r="R173" s="28">
        <f>$R$165*D173^2+$R$166*D173+$R$167</f>
        <v>436.36082511535005</v>
      </c>
      <c r="S173" s="12">
        <f t="shared" si="119"/>
        <v>398.94251737725</v>
      </c>
      <c r="T173" s="12">
        <f t="shared" ref="T173:T186" si="125">$T$165*D173^2+$T$166*D173</f>
        <v>387.60586799250012</v>
      </c>
      <c r="U173" s="12">
        <f t="shared" si="120"/>
        <v>407.81926971750005</v>
      </c>
    </row>
    <row r="174" spans="1:37" x14ac:dyDescent="0.25">
      <c r="A174" s="25" t="s">
        <v>47</v>
      </c>
      <c r="B174" s="26">
        <v>125</v>
      </c>
      <c r="C174" s="26">
        <f t="shared" si="113"/>
        <v>12.5</v>
      </c>
      <c r="D174" s="73">
        <v>0.39050000000000001</v>
      </c>
      <c r="E174" s="73"/>
      <c r="F174" s="12">
        <f t="shared" si="121"/>
        <v>178.84422210060916</v>
      </c>
      <c r="G174" s="28">
        <f t="shared" si="115"/>
        <v>203.80391191368568</v>
      </c>
      <c r="H174" s="71">
        <f t="shared" si="122"/>
        <v>230.4491621996053</v>
      </c>
      <c r="I174" s="71">
        <f t="shared" si="116"/>
        <v>177.18294508470061</v>
      </c>
      <c r="J174" s="74">
        <f t="shared" si="123"/>
        <v>204.54723707390752</v>
      </c>
      <c r="K174" s="71">
        <f t="shared" si="117"/>
        <v>176.55939569763328</v>
      </c>
      <c r="L174" s="71"/>
      <c r="M174" s="71"/>
      <c r="N174" s="71"/>
      <c r="O174" s="75"/>
      <c r="P174" s="50">
        <f t="shared" si="124"/>
        <v>201.79941886542076</v>
      </c>
      <c r="Q174" s="50">
        <f t="shared" si="118"/>
        <v>204.33781589892919</v>
      </c>
      <c r="R174" s="28">
        <f t="shared" ref="R174:R186" si="126">$R$165*D174^2+$R$166*D174+$R$167</f>
        <v>201.73003148334999</v>
      </c>
      <c r="S174" s="12">
        <f t="shared" si="119"/>
        <v>172.80994345725</v>
      </c>
      <c r="T174" s="12">
        <f t="shared" si="125"/>
        <v>205.29775439250002</v>
      </c>
      <c r="U174" s="12">
        <f t="shared" si="120"/>
        <v>169.21104411749999</v>
      </c>
    </row>
    <row r="175" spans="1:37" x14ac:dyDescent="0.25">
      <c r="A175" s="25" t="s">
        <v>47</v>
      </c>
      <c r="B175" s="26">
        <v>62.5</v>
      </c>
      <c r="C175" s="26">
        <f t="shared" si="113"/>
        <v>6.25</v>
      </c>
      <c r="D175" s="73">
        <v>0.14849999999999999</v>
      </c>
      <c r="E175" s="73"/>
      <c r="F175" s="12">
        <f t="shared" si="121"/>
        <v>60.675054365828004</v>
      </c>
      <c r="G175" s="28">
        <f t="shared" si="115"/>
        <v>77.283414816042409</v>
      </c>
      <c r="H175" s="71">
        <f t="shared" si="122"/>
        <v>91.298808536910244</v>
      </c>
      <c r="I175" s="71">
        <f t="shared" si="116"/>
        <v>77.260953241158816</v>
      </c>
      <c r="J175" s="74">
        <f t="shared" si="123"/>
        <v>88.546114210873299</v>
      </c>
      <c r="K175" s="71">
        <f t="shared" si="117"/>
        <v>65.49781830493626</v>
      </c>
      <c r="L175" s="71"/>
      <c r="M175" s="71"/>
      <c r="N175" s="71"/>
      <c r="O175" s="75"/>
      <c r="P175" s="50">
        <f t="shared" si="124"/>
        <v>84.329317834621591</v>
      </c>
      <c r="Q175" s="50">
        <f t="shared" si="118"/>
        <v>79.344110700002886</v>
      </c>
      <c r="R175" s="28">
        <f t="shared" si="126"/>
        <v>84.189961966150008</v>
      </c>
      <c r="S175" s="12">
        <f t="shared" si="119"/>
        <v>76.167081075249982</v>
      </c>
      <c r="T175" s="12">
        <f t="shared" si="125"/>
        <v>84.095096332500006</v>
      </c>
      <c r="U175" s="12">
        <f t="shared" si="120"/>
        <v>61.714757857499997</v>
      </c>
    </row>
    <row r="176" spans="1:37" x14ac:dyDescent="0.25">
      <c r="A176" s="25" t="s">
        <v>47</v>
      </c>
      <c r="B176" s="26">
        <v>31.25</v>
      </c>
      <c r="C176" s="26">
        <f t="shared" si="113"/>
        <v>3.125</v>
      </c>
      <c r="D176" s="73">
        <v>1.9E-2</v>
      </c>
      <c r="E176" s="73"/>
      <c r="F176" s="12">
        <f t="shared" si="121"/>
        <v>-2.5600994426602566</v>
      </c>
      <c r="G176" s="28">
        <f t="shared" si="115"/>
        <v>9.5792645096589322</v>
      </c>
      <c r="H176" s="71">
        <f t="shared" si="122"/>
        <v>21.06413095071284</v>
      </c>
      <c r="I176" s="71">
        <f t="shared" si="116"/>
        <v>26.028553819131044</v>
      </c>
      <c r="J176" s="74">
        <f t="shared" si="123"/>
        <v>12.459675321187465</v>
      </c>
      <c r="K176" s="71">
        <f t="shared" si="117"/>
        <v>8.275758299005048</v>
      </c>
      <c r="L176" s="71"/>
      <c r="M176" s="71"/>
      <c r="N176" s="71"/>
      <c r="O176" s="75"/>
      <c r="P176" s="50">
        <f t="shared" si="124"/>
        <v>21.468251373925355</v>
      </c>
      <c r="Q176" s="50">
        <f t="shared" si="118"/>
        <v>12.456983331155977</v>
      </c>
      <c r="R176" s="28">
        <f t="shared" si="126"/>
        <v>21.498775693399999</v>
      </c>
      <c r="S176" s="12">
        <f t="shared" si="119"/>
        <v>29.232699429</v>
      </c>
      <c r="T176" s="12">
        <f t="shared" si="125"/>
        <v>11.172095570000002</v>
      </c>
      <c r="U176" s="12">
        <f t="shared" si="120"/>
        <v>7.7158834699999996</v>
      </c>
    </row>
    <row r="177" spans="1:37" x14ac:dyDescent="0.25">
      <c r="A177" s="25" t="s">
        <v>47</v>
      </c>
      <c r="B177" s="26">
        <v>15.625</v>
      </c>
      <c r="C177" s="26">
        <f t="shared" si="113"/>
        <v>1.5625</v>
      </c>
      <c r="D177" s="73">
        <v>-1.0499999999999999E-2</v>
      </c>
      <c r="E177" s="73"/>
      <c r="F177" s="12">
        <f t="shared" si="121"/>
        <v>-16.96501864999928</v>
      </c>
      <c r="G177" s="28">
        <f t="shared" si="115"/>
        <v>-5.8436886489380768</v>
      </c>
      <c r="H177" s="71">
        <f t="shared" si="122"/>
        <v>5.4288084107264121</v>
      </c>
      <c r="I177" s="71">
        <f t="shared" si="116"/>
        <v>14.557052090730899</v>
      </c>
      <c r="J177" s="74">
        <f t="shared" si="123"/>
        <v>-7.066582110295422</v>
      </c>
      <c r="K177" s="71">
        <f t="shared" si="117"/>
        <v>-4.5606956641432861</v>
      </c>
      <c r="L177" s="71"/>
      <c r="M177" s="71"/>
      <c r="N177" s="71"/>
      <c r="O177" s="75"/>
      <c r="P177" s="50">
        <f t="shared" si="124"/>
        <v>7.1485489755428153</v>
      </c>
      <c r="Q177" s="50">
        <f t="shared" si="118"/>
        <v>-2.7798526331759472</v>
      </c>
      <c r="R177" s="28">
        <f t="shared" si="126"/>
        <v>7.2379851113500013</v>
      </c>
      <c r="S177" s="12">
        <f t="shared" si="119"/>
        <v>19.007267637249999</v>
      </c>
      <c r="T177" s="12">
        <f t="shared" si="125"/>
        <v>-6.2259762074999996</v>
      </c>
      <c r="U177" s="12">
        <f t="shared" si="120"/>
        <v>-4.2413454824999999</v>
      </c>
    </row>
    <row r="178" spans="1:37" x14ac:dyDescent="0.25">
      <c r="A178" s="25" t="s">
        <v>47</v>
      </c>
      <c r="B178" s="26">
        <v>0</v>
      </c>
      <c r="C178" s="26">
        <f t="shared" si="113"/>
        <v>0</v>
      </c>
      <c r="D178" s="73">
        <v>0</v>
      </c>
      <c r="E178" s="73"/>
      <c r="F178" s="12">
        <f t="shared" si="121"/>
        <v>-11.837844016878611</v>
      </c>
      <c r="G178" s="28">
        <f t="shared" si="115"/>
        <v>-0.35416294842049773</v>
      </c>
      <c r="H178" s="71">
        <f t="shared" si="122"/>
        <v>10.979089581060173</v>
      </c>
      <c r="I178" s="71">
        <f t="shared" si="116"/>
        <v>18.631924627199748</v>
      </c>
      <c r="J178" s="74">
        <f t="shared" si="123"/>
        <v>0</v>
      </c>
      <c r="K178" s="71">
        <f t="shared" si="117"/>
        <v>0</v>
      </c>
      <c r="L178" s="71"/>
      <c r="M178" s="71"/>
      <c r="N178" s="71"/>
      <c r="O178" s="75"/>
      <c r="P178" s="50">
        <f t="shared" si="124"/>
        <v>12.245392202085753</v>
      </c>
      <c r="Q178" s="50">
        <f t="shared" si="118"/>
        <v>2.6434279642981267</v>
      </c>
      <c r="R178" s="28">
        <f t="shared" si="126"/>
        <v>12.313000000000001</v>
      </c>
      <c r="S178" s="12">
        <f t="shared" si="119"/>
        <v>22.626999999999999</v>
      </c>
      <c r="T178" s="12">
        <f t="shared" si="125"/>
        <v>0</v>
      </c>
      <c r="U178" s="12">
        <f t="shared" si="120"/>
        <v>0</v>
      </c>
    </row>
    <row r="179" spans="1:37" x14ac:dyDescent="0.25">
      <c r="A179" s="25" t="s">
        <v>47</v>
      </c>
      <c r="B179" s="26">
        <v>1000</v>
      </c>
      <c r="C179" s="26">
        <f t="shared" si="113"/>
        <v>100</v>
      </c>
      <c r="D179" s="73">
        <v>1.792</v>
      </c>
      <c r="E179" s="73"/>
      <c r="G179" s="28">
        <f t="shared" si="115"/>
        <v>936.52488993991312</v>
      </c>
      <c r="H179" s="71"/>
      <c r="I179" s="71">
        <f t="shared" si="116"/>
        <v>951.53673471457341</v>
      </c>
      <c r="J179" s="74">
        <f t="shared" si="123"/>
        <v>643.14782816642116</v>
      </c>
      <c r="K179" s="71">
        <f t="shared" si="117"/>
        <v>993.86065061954423</v>
      </c>
      <c r="L179" s="71"/>
      <c r="M179" s="71"/>
      <c r="N179" s="71"/>
      <c r="O179" s="76"/>
      <c r="P179" s="50"/>
      <c r="Q179" s="50">
        <f t="shared" si="118"/>
        <v>928.2166499332069</v>
      </c>
      <c r="R179" s="28"/>
      <c r="S179" s="12">
        <f t="shared" si="119"/>
        <v>961.42907769599992</v>
      </c>
      <c r="U179" s="12">
        <f t="shared" si="120"/>
        <v>960.52425728000003</v>
      </c>
    </row>
    <row r="180" spans="1:37" x14ac:dyDescent="0.25">
      <c r="A180" s="25" t="s">
        <v>47</v>
      </c>
      <c r="B180" s="26">
        <v>500</v>
      </c>
      <c r="C180" s="26">
        <f t="shared" si="113"/>
        <v>50</v>
      </c>
      <c r="D180" s="73">
        <v>1.1255000000000002</v>
      </c>
      <c r="E180" s="73"/>
      <c r="G180" s="28">
        <f t="shared" si="115"/>
        <v>588.07071094991636</v>
      </c>
      <c r="H180" s="71"/>
      <c r="I180" s="71">
        <f t="shared" si="116"/>
        <v>525.87830562710053</v>
      </c>
      <c r="J180" s="74">
        <f t="shared" si="123"/>
        <v>463.67454951250318</v>
      </c>
      <c r="K180" s="71">
        <f t="shared" si="117"/>
        <v>556.72721583798022</v>
      </c>
      <c r="L180" s="71"/>
      <c r="M180" s="71"/>
      <c r="N180" s="71"/>
      <c r="O180" s="72"/>
      <c r="P180" s="50"/>
      <c r="Q180" s="50">
        <f t="shared" si="118"/>
        <v>583.96745772211443</v>
      </c>
      <c r="R180" s="28"/>
      <c r="S180" s="12">
        <f t="shared" si="119"/>
        <v>537.70343059725008</v>
      </c>
      <c r="U180" s="12">
        <f t="shared" si="120"/>
        <v>548.31251931750012</v>
      </c>
    </row>
    <row r="181" spans="1:37" x14ac:dyDescent="0.25">
      <c r="A181" s="25" t="s">
        <v>47</v>
      </c>
      <c r="B181" s="26">
        <v>250</v>
      </c>
      <c r="C181" s="26">
        <f t="shared" si="113"/>
        <v>25</v>
      </c>
      <c r="D181" s="73">
        <v>0.5515000000000001</v>
      </c>
      <c r="E181" s="73"/>
      <c r="F181" s="12">
        <f t="shared" ref="F181:F186" si="127">(D181+$F$166)/$F$165</f>
        <v>257.46089980845949</v>
      </c>
      <c r="G181" s="28">
        <f t="shared" si="115"/>
        <v>287.97663932162197</v>
      </c>
      <c r="H181" s="71">
        <f t="shared" ref="H181:H186" si="128">(SQRT(4*$H$165*$H$167+4*$H$165*D181+$H$166^2)-$H$166)/(2*$H$165)</f>
        <v>329.84077240555001</v>
      </c>
      <c r="I181" s="71">
        <f t="shared" si="116"/>
        <v>247.0915206562066</v>
      </c>
      <c r="J181" s="74">
        <f t="shared" si="123"/>
        <v>270.27126078882509</v>
      </c>
      <c r="K181" s="71">
        <f t="shared" si="117"/>
        <v>253.7839801233107</v>
      </c>
      <c r="L181" s="71"/>
      <c r="M181" s="71"/>
      <c r="N181" s="71"/>
      <c r="O181" s="72"/>
      <c r="P181" s="50">
        <f t="shared" ref="P181:P186" si="129">$P$165*D181+$P$166</f>
        <v>279.95101500574583</v>
      </c>
      <c r="Q181" s="50">
        <f t="shared" si="118"/>
        <v>287.49478506019841</v>
      </c>
      <c r="R181" s="28">
        <f t="shared" si="126"/>
        <v>280.20778370615005</v>
      </c>
      <c r="S181" s="12">
        <f t="shared" si="119"/>
        <v>243.55405797525003</v>
      </c>
      <c r="T181" s="12">
        <f t="shared" si="125"/>
        <v>275.05624333250006</v>
      </c>
      <c r="U181" s="12">
        <f t="shared" si="120"/>
        <v>245.48114585750002</v>
      </c>
    </row>
    <row r="182" spans="1:37" x14ac:dyDescent="0.25">
      <c r="A182" s="25" t="s">
        <v>47</v>
      </c>
      <c r="B182" s="26">
        <v>125</v>
      </c>
      <c r="C182" s="26">
        <f t="shared" si="113"/>
        <v>12.5</v>
      </c>
      <c r="D182" s="73">
        <v>0.19650000000000001</v>
      </c>
      <c r="E182" s="73"/>
      <c r="F182" s="12">
        <f t="shared" si="127"/>
        <v>84.113566974379651</v>
      </c>
      <c r="G182" s="28">
        <f t="shared" si="115"/>
        <v>102.37838944697992</v>
      </c>
      <c r="H182" s="71">
        <f t="shared" si="128"/>
        <v>118.03479270778131</v>
      </c>
      <c r="I182" s="71">
        <f t="shared" si="116"/>
        <v>96.629249338218088</v>
      </c>
      <c r="J182" s="74">
        <f t="shared" si="123"/>
        <v>113.74840153191298</v>
      </c>
      <c r="K182" s="71">
        <f t="shared" si="117"/>
        <v>87.083372560095583</v>
      </c>
      <c r="L182" s="71"/>
      <c r="M182" s="71"/>
      <c r="N182" s="71"/>
      <c r="O182" s="72"/>
      <c r="P182" s="50">
        <f t="shared" si="129"/>
        <v>107.62917258453217</v>
      </c>
      <c r="Q182" s="50">
        <f t="shared" si="118"/>
        <v>104.13625057417011</v>
      </c>
      <c r="R182" s="28">
        <f t="shared" si="126"/>
        <v>107.46356563015001</v>
      </c>
      <c r="S182" s="12">
        <f t="shared" si="119"/>
        <v>94.410402915249989</v>
      </c>
      <c r="T182" s="12">
        <f t="shared" si="125"/>
        <v>109.69626353250001</v>
      </c>
      <c r="U182" s="12">
        <f t="shared" si="120"/>
        <v>82.354045057500002</v>
      </c>
    </row>
    <row r="183" spans="1:37" x14ac:dyDescent="0.25">
      <c r="A183" s="25" t="s">
        <v>47</v>
      </c>
      <c r="B183" s="26">
        <v>62.5</v>
      </c>
      <c r="C183" s="26">
        <f t="shared" si="113"/>
        <v>6.25</v>
      </c>
      <c r="D183" s="73">
        <v>7.0000000000000007E-2</v>
      </c>
      <c r="E183" s="73"/>
      <c r="F183" s="12">
        <f t="shared" si="127"/>
        <v>22.34332020392586</v>
      </c>
      <c r="G183" s="28">
        <f t="shared" si="115"/>
        <v>36.242675055030034</v>
      </c>
      <c r="H183" s="71">
        <f t="shared" si="128"/>
        <v>48.406092038537786</v>
      </c>
      <c r="I183" s="71">
        <f t="shared" si="116"/>
        <v>46.032024261668546</v>
      </c>
      <c r="J183" s="74">
        <f t="shared" si="123"/>
        <v>44.076365356005262</v>
      </c>
      <c r="K183" s="71">
        <f t="shared" si="117"/>
        <v>30.63885641795645</v>
      </c>
      <c r="L183" s="71"/>
      <c r="M183" s="71"/>
      <c r="N183" s="71"/>
      <c r="O183" s="77"/>
      <c r="P183" s="50">
        <f t="shared" si="129"/>
        <v>46.224347045705343</v>
      </c>
      <c r="Q183" s="50">
        <f t="shared" si="118"/>
        <v>38.798631947458631</v>
      </c>
      <c r="R183" s="28">
        <f t="shared" si="126"/>
        <v>46.170716060000004</v>
      </c>
      <c r="S183" s="12">
        <f t="shared" si="119"/>
        <v>47.318606099999997</v>
      </c>
      <c r="T183" s="12">
        <f t="shared" si="125"/>
        <v>40.561913000000004</v>
      </c>
      <c r="U183" s="12">
        <f t="shared" si="120"/>
        <v>28.688513000000004</v>
      </c>
    </row>
    <row r="184" spans="1:37" x14ac:dyDescent="0.25">
      <c r="A184" s="25" t="s">
        <v>47</v>
      </c>
      <c r="B184" s="26">
        <v>31.25</v>
      </c>
      <c r="C184" s="26">
        <f t="shared" si="113"/>
        <v>3.125</v>
      </c>
      <c r="D184" s="73">
        <v>-5.4999999999999997E-3</v>
      </c>
      <c r="E184" s="73"/>
      <c r="F184" s="12">
        <f t="shared" si="127"/>
        <v>-14.52350691994182</v>
      </c>
      <c r="G184" s="28">
        <f t="shared" si="115"/>
        <v>-3.2296287915487536</v>
      </c>
      <c r="H184" s="71">
        <f t="shared" si="128"/>
        <v>8.0697687282441262</v>
      </c>
      <c r="I184" s="71">
        <f t="shared" si="116"/>
        <v>16.496342508193578</v>
      </c>
      <c r="J184" s="74">
        <f t="shared" si="123"/>
        <v>-3.6847700403335275</v>
      </c>
      <c r="K184" s="71">
        <f t="shared" si="117"/>
        <v>-2.3900625219872711</v>
      </c>
      <c r="L184" s="71"/>
      <c r="M184" s="71"/>
      <c r="N184" s="71"/>
      <c r="O184" s="77"/>
      <c r="P184" s="50">
        <f t="shared" si="129"/>
        <v>9.5756171786585007</v>
      </c>
      <c r="Q184" s="50">
        <f t="shared" si="118"/>
        <v>-0.19733806295019818</v>
      </c>
      <c r="R184" s="28">
        <f t="shared" si="126"/>
        <v>9.6545403593500012</v>
      </c>
      <c r="S184" s="12">
        <f t="shared" si="119"/>
        <v>20.728216517250001</v>
      </c>
      <c r="T184" s="12">
        <f t="shared" si="125"/>
        <v>-3.2566158075000002</v>
      </c>
      <c r="U184" s="12">
        <f t="shared" si="120"/>
        <v>-2.2236720824999998</v>
      </c>
    </row>
    <row r="185" spans="1:37" x14ac:dyDescent="0.25">
      <c r="A185" s="25" t="s">
        <v>47</v>
      </c>
      <c r="B185" s="26">
        <v>15.625</v>
      </c>
      <c r="C185" s="26">
        <f t="shared" si="113"/>
        <v>1.5625</v>
      </c>
      <c r="D185" s="73">
        <v>-2.0999999999999998E-2</v>
      </c>
      <c r="E185" s="73"/>
      <c r="F185" s="12">
        <f t="shared" si="127"/>
        <v>-22.092193283119951</v>
      </c>
      <c r="G185" s="28">
        <f t="shared" si="115"/>
        <v>-11.333214349455655</v>
      </c>
      <c r="H185" s="71">
        <f t="shared" si="128"/>
        <v>-0.10526024217939571</v>
      </c>
      <c r="I185" s="71">
        <f t="shared" si="116"/>
        <v>10.49117125848538</v>
      </c>
      <c r="J185" s="74">
        <f t="shared" si="123"/>
        <v>-14.271570291444872</v>
      </c>
      <c r="K185" s="71">
        <f t="shared" si="117"/>
        <v>-9.1123835794567487</v>
      </c>
      <c r="L185" s="71"/>
      <c r="M185" s="71"/>
      <c r="N185" s="71"/>
      <c r="O185" s="77"/>
      <c r="P185" s="50">
        <f t="shared" si="129"/>
        <v>2.0517057489998773</v>
      </c>
      <c r="Q185" s="50">
        <f t="shared" si="118"/>
        <v>-8.2031332306500211</v>
      </c>
      <c r="R185" s="28">
        <f t="shared" si="126"/>
        <v>2.1639204454000023</v>
      </c>
      <c r="S185" s="12">
        <f t="shared" si="119"/>
        <v>15.409450548999999</v>
      </c>
      <c r="T185" s="12">
        <f t="shared" si="125"/>
        <v>-12.488914829999999</v>
      </c>
      <c r="U185" s="12">
        <f t="shared" si="120"/>
        <v>-8.4665349299999999</v>
      </c>
    </row>
    <row r="186" spans="1:37" ht="15.75" thickBot="1" x14ac:dyDescent="0.3">
      <c r="A186" s="29" t="s">
        <v>47</v>
      </c>
      <c r="B186" s="30">
        <v>0</v>
      </c>
      <c r="C186" s="30">
        <f t="shared" si="113"/>
        <v>0</v>
      </c>
      <c r="D186" s="78">
        <v>0</v>
      </c>
      <c r="E186" s="78"/>
      <c r="F186" s="32">
        <f t="shared" si="127"/>
        <v>-11.837844016878611</v>
      </c>
      <c r="G186" s="32">
        <f t="shared" si="115"/>
        <v>-0.35416294842049773</v>
      </c>
      <c r="H186" s="79">
        <f t="shared" si="128"/>
        <v>10.979089581060173</v>
      </c>
      <c r="I186" s="79">
        <f t="shared" si="116"/>
        <v>18.631924627199748</v>
      </c>
      <c r="J186" s="80">
        <f t="shared" si="123"/>
        <v>0</v>
      </c>
      <c r="K186" s="79">
        <f t="shared" si="117"/>
        <v>0</v>
      </c>
      <c r="L186" s="79"/>
      <c r="M186" s="79"/>
      <c r="N186" s="79"/>
      <c r="O186" s="81"/>
      <c r="P186" s="82">
        <f t="shared" si="129"/>
        <v>12.245392202085753</v>
      </c>
      <c r="Q186" s="82">
        <f t="shared" si="118"/>
        <v>2.6434279642981267</v>
      </c>
      <c r="R186" s="28">
        <f t="shared" si="126"/>
        <v>12.313000000000001</v>
      </c>
      <c r="S186" s="32">
        <f t="shared" si="119"/>
        <v>22.626999999999999</v>
      </c>
      <c r="T186" s="32">
        <f t="shared" si="125"/>
        <v>0</v>
      </c>
      <c r="U186" s="32">
        <f>$U$165*D186^2+$U$166*D186</f>
        <v>0</v>
      </c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</row>
    <row r="187" spans="1:37" x14ac:dyDescent="0.25">
      <c r="A187" s="25"/>
      <c r="B187" s="17">
        <v>1000</v>
      </c>
      <c r="C187" s="17">
        <f>B187/10</f>
        <v>100</v>
      </c>
      <c r="D187" s="83">
        <v>1.6835</v>
      </c>
      <c r="E187" s="83"/>
      <c r="F187" s="28"/>
      <c r="H187" s="28"/>
      <c r="I187" s="50"/>
      <c r="J187" s="71"/>
      <c r="K187" s="71"/>
      <c r="L187" s="49"/>
      <c r="M187" s="49"/>
      <c r="N187" s="49"/>
      <c r="O187" s="84"/>
      <c r="P187" s="50"/>
      <c r="Q187" s="49"/>
      <c r="R187" s="50"/>
      <c r="T187" s="28"/>
    </row>
    <row r="188" spans="1:37" x14ac:dyDescent="0.25">
      <c r="A188" s="25"/>
      <c r="B188" s="17">
        <f>B187/2</f>
        <v>500</v>
      </c>
      <c r="C188" s="17">
        <f t="shared" ref="C188:C250" si="130">B188/10</f>
        <v>50</v>
      </c>
      <c r="D188" s="83">
        <v>1.4455</v>
      </c>
      <c r="E188" s="83"/>
      <c r="F188" s="28"/>
      <c r="H188" s="28"/>
      <c r="I188" s="50"/>
      <c r="J188" s="71"/>
      <c r="K188" s="71"/>
      <c r="L188" s="49"/>
      <c r="M188" s="49"/>
      <c r="N188" s="49"/>
      <c r="O188" s="77"/>
      <c r="P188" s="50"/>
      <c r="Q188" s="49"/>
      <c r="R188" s="28"/>
    </row>
    <row r="189" spans="1:37" x14ac:dyDescent="0.25">
      <c r="A189" s="25"/>
      <c r="B189" s="17">
        <f t="shared" ref="B189:B193" si="131">B188/2</f>
        <v>250</v>
      </c>
      <c r="C189" s="17">
        <f t="shared" si="130"/>
        <v>25</v>
      </c>
      <c r="D189" s="83">
        <v>0.74350000000000005</v>
      </c>
      <c r="E189" s="85" t="s">
        <v>97</v>
      </c>
      <c r="F189" s="12">
        <f>SLOPE(D189:D194,B189:B194)</f>
        <v>3.0952110599078348E-3</v>
      </c>
      <c r="G189" s="28">
        <f>SLOPE(D187:D194,B187:B194)</f>
        <v>1.8346151892303785E-3</v>
      </c>
      <c r="H189" s="71">
        <v>-9.9999999999999995E-8</v>
      </c>
      <c r="I189" s="49">
        <v>-1.9999999999999999E-6</v>
      </c>
      <c r="J189" s="49">
        <v>1.9999999999999999E-6</v>
      </c>
      <c r="K189" s="12">
        <v>-1.9999999999999999E-6</v>
      </c>
      <c r="L189" s="49"/>
      <c r="M189" s="49"/>
      <c r="N189" s="49"/>
      <c r="O189" s="77"/>
      <c r="P189" s="49">
        <f>SLOPE(B189:B194,D189:D194)</f>
        <v>321.64481188852329</v>
      </c>
      <c r="Q189" s="50">
        <f>SLOPE(B187:B194,D187:D194)</f>
        <v>489.37654111618667</v>
      </c>
      <c r="R189" s="12">
        <v>26.756</v>
      </c>
      <c r="S189" s="12">
        <v>292.29000000000002</v>
      </c>
      <c r="T189" s="12">
        <v>-35.42</v>
      </c>
      <c r="U189" s="12">
        <v>247.05</v>
      </c>
    </row>
    <row r="190" spans="1:37" x14ac:dyDescent="0.25">
      <c r="A190" s="25"/>
      <c r="B190" s="17">
        <f t="shared" si="131"/>
        <v>125</v>
      </c>
      <c r="C190" s="17">
        <f t="shared" si="130"/>
        <v>12.5</v>
      </c>
      <c r="D190" s="83">
        <v>0.3715</v>
      </c>
      <c r="E190" s="86" t="s">
        <v>98</v>
      </c>
      <c r="F190" s="12">
        <f>INTERCEPT(D189:D194,B189:B194)</f>
        <v>-2.6957142857142957E-2</v>
      </c>
      <c r="G190" s="28">
        <f>INTERCEPT(D187:D194,B187:B194)</f>
        <v>0.10324193548387095</v>
      </c>
      <c r="H190" s="74">
        <v>3.0999999999999999E-3</v>
      </c>
      <c r="I190" s="49">
        <v>4.0000000000000001E-3</v>
      </c>
      <c r="J190" s="49">
        <v>2.5999999999999999E-3</v>
      </c>
      <c r="K190" s="49">
        <v>3.7000000000000002E-3</v>
      </c>
      <c r="L190" s="49"/>
      <c r="M190" s="49"/>
      <c r="N190" s="49"/>
      <c r="O190" s="77"/>
      <c r="P190" s="49">
        <f>INTERCEPT(B189:B194,D189:D194)</f>
        <v>9.0291773498500305</v>
      </c>
      <c r="Q190" s="50">
        <f>INTERCEPT(B187:B194,D187:D194)</f>
        <v>-25.17816511193098</v>
      </c>
      <c r="R190" s="12">
        <v>302.35000000000002</v>
      </c>
      <c r="S190" s="12">
        <v>15.968</v>
      </c>
      <c r="T190" s="12">
        <v>361.26</v>
      </c>
      <c r="U190" s="12">
        <v>108.11</v>
      </c>
    </row>
    <row r="191" spans="1:37" x14ac:dyDescent="0.25">
      <c r="A191" s="25"/>
      <c r="B191" s="17">
        <f t="shared" si="131"/>
        <v>62.5</v>
      </c>
      <c r="C191" s="17">
        <f t="shared" si="130"/>
        <v>6.25</v>
      </c>
      <c r="D191" s="83">
        <v>0.17399999999999999</v>
      </c>
      <c r="E191" s="85" t="s">
        <v>99</v>
      </c>
      <c r="F191" s="28"/>
      <c r="H191" s="71">
        <v>2.7900000000000001E-2</v>
      </c>
      <c r="I191" s="50">
        <v>6.1899999999999997E-2</v>
      </c>
      <c r="J191" s="71"/>
      <c r="K191" s="71"/>
      <c r="L191" s="71"/>
      <c r="M191" s="71"/>
      <c r="N191" s="71"/>
      <c r="O191" s="72"/>
      <c r="P191" s="50"/>
      <c r="Q191" s="50"/>
      <c r="R191" s="12">
        <v>10.106999999999999</v>
      </c>
      <c r="S191" s="12">
        <v>32.826000000000001</v>
      </c>
    </row>
    <row r="192" spans="1:37" x14ac:dyDescent="0.25">
      <c r="A192" s="25"/>
      <c r="B192" s="17">
        <f t="shared" si="131"/>
        <v>31.25</v>
      </c>
      <c r="C192" s="17">
        <f t="shared" si="130"/>
        <v>3.125</v>
      </c>
      <c r="D192" s="83">
        <v>4.3499999999999997E-2</v>
      </c>
      <c r="E192" s="87"/>
      <c r="F192" s="28"/>
      <c r="I192" s="71"/>
      <c r="J192" s="71"/>
      <c r="K192" s="71"/>
      <c r="L192" s="71"/>
      <c r="M192" s="71"/>
      <c r="N192" s="71"/>
      <c r="O192" s="72"/>
      <c r="P192" s="50"/>
      <c r="Q192" s="50"/>
      <c r="R192" s="50"/>
      <c r="S192" s="50"/>
      <c r="T192" s="28"/>
    </row>
    <row r="193" spans="1:21" x14ac:dyDescent="0.25">
      <c r="A193" s="25"/>
      <c r="B193" s="17">
        <f t="shared" si="131"/>
        <v>15.625</v>
      </c>
      <c r="C193" s="17">
        <f t="shared" si="130"/>
        <v>1.5625</v>
      </c>
      <c r="D193" s="83">
        <v>5.0000000000000001E-3</v>
      </c>
      <c r="E193" s="83"/>
      <c r="F193" s="28"/>
      <c r="H193" s="71"/>
      <c r="I193" s="71"/>
      <c r="J193" s="71"/>
      <c r="K193" s="71"/>
      <c r="L193" s="71"/>
      <c r="M193" s="71"/>
      <c r="N193" s="71"/>
      <c r="O193" s="72"/>
      <c r="P193" s="50"/>
      <c r="Q193" s="50"/>
      <c r="R193" s="50"/>
      <c r="S193" s="50"/>
      <c r="T193" s="28"/>
      <c r="U193" s="28"/>
    </row>
    <row r="194" spans="1:21" x14ac:dyDescent="0.25">
      <c r="A194" s="25"/>
      <c r="B194" s="17">
        <v>0</v>
      </c>
      <c r="C194" s="17">
        <f t="shared" si="130"/>
        <v>0</v>
      </c>
      <c r="D194" s="83">
        <v>0</v>
      </c>
      <c r="E194" s="83"/>
      <c r="F194" s="28"/>
      <c r="H194" s="71"/>
      <c r="I194" s="83"/>
      <c r="J194" s="88"/>
      <c r="K194" s="89"/>
      <c r="L194" s="89"/>
      <c r="M194" s="89"/>
      <c r="N194" s="89"/>
      <c r="O194" s="90"/>
      <c r="P194" s="89"/>
      <c r="Q194" s="89"/>
      <c r="R194" s="89"/>
      <c r="S194" s="88"/>
      <c r="T194" s="88"/>
      <c r="U194" s="88"/>
    </row>
    <row r="195" spans="1:21" x14ac:dyDescent="0.25">
      <c r="A195" s="25" t="s">
        <v>43</v>
      </c>
      <c r="B195" s="26">
        <v>1000</v>
      </c>
      <c r="C195" s="26">
        <f t="shared" si="130"/>
        <v>100</v>
      </c>
      <c r="D195" s="83">
        <v>2.1829999999999998</v>
      </c>
      <c r="E195" s="83"/>
      <c r="F195" s="28"/>
      <c r="G195" s="28">
        <f t="shared" ref="G195:G210" si="132">(D195-$G$190)/$G$189</f>
        <v>1133.6208686839598</v>
      </c>
      <c r="H195" s="71"/>
      <c r="I195" s="28" t="e">
        <f t="shared" ref="I195:I210" si="133">(SQRT(4*$I$189*$I$191+4*$I$189*D195+$I$190^2)-$I$190)/(2*$I$189)</f>
        <v>#NUM!</v>
      </c>
      <c r="J195" s="89"/>
      <c r="K195" s="89" t="e">
        <f>(SQRT($K$190^2+4*$K$189*D195)-$K$190)/(2*$K$189)</f>
        <v>#NUM!</v>
      </c>
      <c r="L195" s="89"/>
      <c r="M195" s="89"/>
      <c r="N195" s="89"/>
      <c r="O195" s="90"/>
      <c r="P195" s="89"/>
      <c r="Q195" s="89">
        <f>$P$189*D195-$P$190</f>
        <v>693.12144700279634</v>
      </c>
      <c r="R195" s="88"/>
      <c r="S195" s="88">
        <f>$S$189*D195^2+$S$190*D195+$S$191</f>
        <v>1460.5889238100001</v>
      </c>
      <c r="T195" s="88"/>
      <c r="U195" s="28">
        <f t="shared" ref="U195:U210" si="134">$U$189*D195^2+$U$190*D195</f>
        <v>1413.3181874500001</v>
      </c>
    </row>
    <row r="196" spans="1:21" x14ac:dyDescent="0.25">
      <c r="A196" s="25" t="s">
        <v>43</v>
      </c>
      <c r="B196" s="26">
        <v>500</v>
      </c>
      <c r="C196" s="26">
        <f t="shared" si="130"/>
        <v>50</v>
      </c>
      <c r="D196" s="83">
        <v>1.494</v>
      </c>
      <c r="E196" s="83"/>
      <c r="F196" s="28"/>
      <c r="G196" s="28">
        <f t="shared" si="132"/>
        <v>758.06527313204708</v>
      </c>
      <c r="H196" s="71"/>
      <c r="I196" s="28">
        <f t="shared" si="133"/>
        <v>528.77818386666365</v>
      </c>
      <c r="J196" s="89"/>
      <c r="K196" s="89">
        <f t="shared" ref="K196:K210" si="135">(SQRT($J$190^2+4*$J$189*D196)-$J$190)/(2*$J$189)</f>
        <v>431.43423285930811</v>
      </c>
      <c r="L196" s="89"/>
      <c r="M196" s="89"/>
      <c r="N196" s="89"/>
      <c r="O196" s="91"/>
      <c r="P196" s="92"/>
      <c r="Q196" s="89">
        <f t="shared" ref="Q196:Q210" si="136">$P$189*D196-$P$190</f>
        <v>471.50817161160376</v>
      </c>
      <c r="R196" s="93"/>
      <c r="S196" s="88">
        <f t="shared" ref="S196:S210" si="137">$R$189*D196^2+$R$190*D196+$R$191</f>
        <v>521.53825521600004</v>
      </c>
      <c r="T196" s="88"/>
      <c r="U196" s="28">
        <f t="shared" si="134"/>
        <v>712.94083380000006</v>
      </c>
    </row>
    <row r="197" spans="1:21" x14ac:dyDescent="0.25">
      <c r="A197" s="25" t="s">
        <v>43</v>
      </c>
      <c r="B197" s="26">
        <v>250</v>
      </c>
      <c r="C197" s="26">
        <f t="shared" si="130"/>
        <v>25</v>
      </c>
      <c r="D197" s="83">
        <v>0.77550000000000008</v>
      </c>
      <c r="E197" s="83"/>
      <c r="F197" s="28">
        <f t="shared" ref="F197:F202" si="138">(D197+$F$190)/$F$189</f>
        <v>241.83903541787754</v>
      </c>
      <c r="G197" s="28">
        <f t="shared" si="132"/>
        <v>366.43001129743266</v>
      </c>
      <c r="H197" s="71">
        <f t="shared" ref="H197:H202" si="139">(SQRT(4*$H$189*$H$191+4*$H$189*D197+$H$190^2)-$H$190)/(2*$H$189)</f>
        <v>261.36489051594964</v>
      </c>
      <c r="I197" s="28">
        <f t="shared" si="133"/>
        <v>237.56967531452435</v>
      </c>
      <c r="J197" s="89">
        <f t="shared" ref="J197:J202" si="140">(SQRT($J$190^2+4*$J$189*D197)-$J$190)/(2*$J$189)</f>
        <v>250.13887817380714</v>
      </c>
      <c r="K197" s="89">
        <f t="shared" si="135"/>
        <v>250.13887817380714</v>
      </c>
      <c r="L197" s="89"/>
      <c r="M197" s="89"/>
      <c r="N197" s="89"/>
      <c r="O197" s="91"/>
      <c r="P197" s="92">
        <f t="shared" ref="P197:P202" si="141">$P$189*D197+$P$190</f>
        <v>258.46472896939986</v>
      </c>
      <c r="Q197" s="89">
        <f t="shared" si="136"/>
        <v>240.40637426969982</v>
      </c>
      <c r="R197" s="93">
        <f t="shared" ref="R197:R202" si="142">$R$189*D197^2+$R$190*D197+$R$191</f>
        <v>260.67049008900005</v>
      </c>
      <c r="S197" s="88">
        <f t="shared" si="137"/>
        <v>260.67049008900005</v>
      </c>
      <c r="T197" s="88">
        <f t="shared" ref="T197:T210" si="143">$T$189*D197^2+$T$190*D197</f>
        <v>258.85553314499998</v>
      </c>
      <c r="U197" s="28">
        <f t="shared" si="134"/>
        <v>232.41523676250006</v>
      </c>
    </row>
    <row r="198" spans="1:21" x14ac:dyDescent="0.25">
      <c r="A198" s="25" t="s">
        <v>43</v>
      </c>
      <c r="B198" s="26">
        <v>125</v>
      </c>
      <c r="C198" s="26">
        <f t="shared" si="130"/>
        <v>12.5</v>
      </c>
      <c r="D198" s="83">
        <v>0.34599999999999997</v>
      </c>
      <c r="E198" s="83"/>
      <c r="F198" s="28">
        <f t="shared" si="138"/>
        <v>103.07628493430011</v>
      </c>
      <c r="G198" s="28">
        <f t="shared" si="132"/>
        <v>132.32097168996299</v>
      </c>
      <c r="H198" s="71">
        <f t="shared" si="139"/>
        <v>121.08586407999891</v>
      </c>
      <c r="I198" s="28">
        <f t="shared" si="133"/>
        <v>107.78365852221698</v>
      </c>
      <c r="J198" s="89">
        <f t="shared" si="140"/>
        <v>121.68646482881897</v>
      </c>
      <c r="K198" s="89">
        <f t="shared" si="135"/>
        <v>121.68646482881897</v>
      </c>
      <c r="L198" s="89"/>
      <c r="M198" s="89"/>
      <c r="N198" s="89"/>
      <c r="O198" s="91"/>
      <c r="P198" s="92">
        <f t="shared" si="141"/>
        <v>120.31828226327909</v>
      </c>
      <c r="Q198" s="89">
        <f t="shared" si="136"/>
        <v>102.25992756357903</v>
      </c>
      <c r="R198" s="93">
        <f t="shared" si="142"/>
        <v>117.92322129600001</v>
      </c>
      <c r="S198" s="88">
        <f t="shared" si="137"/>
        <v>117.92322129600001</v>
      </c>
      <c r="T198" s="88">
        <f t="shared" si="143"/>
        <v>120.75561927999998</v>
      </c>
      <c r="U198" s="28">
        <f t="shared" si="134"/>
        <v>66.981897799999999</v>
      </c>
    </row>
    <row r="199" spans="1:21" x14ac:dyDescent="0.25">
      <c r="A199" s="25" t="s">
        <v>43</v>
      </c>
      <c r="B199" s="26">
        <v>62.5</v>
      </c>
      <c r="C199" s="26">
        <f t="shared" si="130"/>
        <v>6.25</v>
      </c>
      <c r="D199" s="83">
        <v>0.13550000000000001</v>
      </c>
      <c r="E199" s="83"/>
      <c r="F199" s="28">
        <f t="shared" si="138"/>
        <v>35.067998608821561</v>
      </c>
      <c r="G199" s="28">
        <f t="shared" si="132"/>
        <v>17.583013977803883</v>
      </c>
      <c r="H199" s="71">
        <f t="shared" si="139"/>
        <v>52.799606401164603</v>
      </c>
      <c r="I199" s="28">
        <f t="shared" si="133"/>
        <v>50.631789030199343</v>
      </c>
      <c r="J199" s="89">
        <f t="shared" si="140"/>
        <v>50.178548657412158</v>
      </c>
      <c r="K199" s="89">
        <f t="shared" si="135"/>
        <v>50.178548657412158</v>
      </c>
      <c r="L199" s="89"/>
      <c r="M199" s="89"/>
      <c r="N199" s="89"/>
      <c r="O199" s="91"/>
      <c r="P199" s="92">
        <f t="shared" si="141"/>
        <v>52.61204936074494</v>
      </c>
      <c r="Q199" s="89">
        <f t="shared" si="136"/>
        <v>34.553694661044879</v>
      </c>
      <c r="R199" s="93">
        <f t="shared" si="142"/>
        <v>51.566671849000002</v>
      </c>
      <c r="S199" s="88">
        <f t="shared" si="137"/>
        <v>51.566671849000002</v>
      </c>
      <c r="T199" s="88">
        <f t="shared" si="143"/>
        <v>48.300409944999998</v>
      </c>
      <c r="U199" s="28">
        <f t="shared" si="134"/>
        <v>19.184804762500001</v>
      </c>
    </row>
    <row r="200" spans="1:21" x14ac:dyDescent="0.25">
      <c r="A200" s="25" t="s">
        <v>43</v>
      </c>
      <c r="B200" s="26">
        <v>31.25</v>
      </c>
      <c r="C200" s="26">
        <f t="shared" si="130"/>
        <v>3.125</v>
      </c>
      <c r="D200" s="83">
        <v>0.05</v>
      </c>
      <c r="E200" s="83"/>
      <c r="F200" s="28">
        <f t="shared" si="138"/>
        <v>7.4446804101117374</v>
      </c>
      <c r="G200" s="28">
        <f t="shared" si="132"/>
        <v>-29.020764570365273</v>
      </c>
      <c r="H200" s="71">
        <f t="shared" si="139"/>
        <v>25.149435293404974</v>
      </c>
      <c r="I200" s="28">
        <f t="shared" si="133"/>
        <v>28.377645378617306</v>
      </c>
      <c r="J200" s="89">
        <f t="shared" si="140"/>
        <v>18.954408012982622</v>
      </c>
      <c r="K200" s="89">
        <f t="shared" si="135"/>
        <v>18.954408012982622</v>
      </c>
      <c r="L200" s="89"/>
      <c r="M200" s="89"/>
      <c r="N200" s="89"/>
      <c r="O200" s="91"/>
      <c r="P200" s="92">
        <f t="shared" si="141"/>
        <v>25.111417944276194</v>
      </c>
      <c r="Q200" s="89">
        <f t="shared" si="136"/>
        <v>7.0530632445761334</v>
      </c>
      <c r="R200" s="93">
        <f t="shared" si="142"/>
        <v>25.29139</v>
      </c>
      <c r="S200" s="88">
        <f t="shared" si="137"/>
        <v>25.29139</v>
      </c>
      <c r="T200" s="88">
        <f t="shared" si="143"/>
        <v>17.974449999999997</v>
      </c>
      <c r="U200" s="28">
        <f t="shared" si="134"/>
        <v>6.0231250000000003</v>
      </c>
    </row>
    <row r="201" spans="1:21" x14ac:dyDescent="0.25">
      <c r="A201" s="25" t="s">
        <v>43</v>
      </c>
      <c r="B201" s="26">
        <v>15.625</v>
      </c>
      <c r="C201" s="26">
        <f t="shared" si="130"/>
        <v>1.5625</v>
      </c>
      <c r="D201" s="83">
        <v>-4.0000000000000001E-3</v>
      </c>
      <c r="E201" s="83"/>
      <c r="F201" s="28">
        <f t="shared" si="138"/>
        <v>-10.001625820652359</v>
      </c>
      <c r="G201" s="28">
        <f t="shared" si="132"/>
        <v>-58.454729969208948</v>
      </c>
      <c r="H201" s="71">
        <f t="shared" si="139"/>
        <v>7.7115957648147413</v>
      </c>
      <c r="I201" s="28">
        <f t="shared" si="133"/>
        <v>14.581307260715626</v>
      </c>
      <c r="J201" s="89">
        <f t="shared" si="140"/>
        <v>-1.5402865250610174</v>
      </c>
      <c r="K201" s="89">
        <f t="shared" si="135"/>
        <v>-1.5402865250610174</v>
      </c>
      <c r="L201" s="89"/>
      <c r="M201" s="89"/>
      <c r="N201" s="89"/>
      <c r="O201" s="91"/>
      <c r="P201" s="92">
        <f t="shared" si="141"/>
        <v>7.7425981022959371</v>
      </c>
      <c r="Q201" s="89">
        <f t="shared" si="136"/>
        <v>-10.315756597404123</v>
      </c>
      <c r="R201" s="93">
        <f t="shared" si="142"/>
        <v>8.8980280959999991</v>
      </c>
      <c r="S201" s="88">
        <f t="shared" si="137"/>
        <v>8.8980280959999991</v>
      </c>
      <c r="T201" s="88">
        <f t="shared" si="143"/>
        <v>-1.44560672</v>
      </c>
      <c r="U201" s="28">
        <f t="shared" si="134"/>
        <v>-0.42848720000000001</v>
      </c>
    </row>
    <row r="202" spans="1:21" x14ac:dyDescent="0.25">
      <c r="A202" s="25" t="s">
        <v>43</v>
      </c>
      <c r="B202" s="26">
        <v>0</v>
      </c>
      <c r="C202" s="26">
        <f t="shared" si="130"/>
        <v>0</v>
      </c>
      <c r="D202" s="83">
        <v>0</v>
      </c>
      <c r="E202" s="83"/>
      <c r="F202" s="28">
        <f t="shared" si="138"/>
        <v>-8.7093068405957599</v>
      </c>
      <c r="G202" s="28">
        <f t="shared" si="132"/>
        <v>-56.274436235961268</v>
      </c>
      <c r="H202" s="71">
        <f t="shared" si="139"/>
        <v>9.0026144214968955</v>
      </c>
      <c r="I202" s="28">
        <f t="shared" si="133"/>
        <v>15.596627393018281</v>
      </c>
      <c r="J202" s="89">
        <f t="shared" si="140"/>
        <v>0</v>
      </c>
      <c r="K202" s="89">
        <f t="shared" si="135"/>
        <v>0</v>
      </c>
      <c r="L202" s="89"/>
      <c r="M202" s="89"/>
      <c r="N202" s="89"/>
      <c r="O202" s="91"/>
      <c r="P202" s="92">
        <f t="shared" si="141"/>
        <v>9.0291773498500305</v>
      </c>
      <c r="Q202" s="89">
        <f t="shared" si="136"/>
        <v>-9.0291773498500305</v>
      </c>
      <c r="R202" s="93">
        <f t="shared" si="142"/>
        <v>10.106999999999999</v>
      </c>
      <c r="S202" s="88">
        <f t="shared" si="137"/>
        <v>10.106999999999999</v>
      </c>
      <c r="T202" s="88">
        <f t="shared" si="143"/>
        <v>0</v>
      </c>
      <c r="U202" s="28">
        <f t="shared" si="134"/>
        <v>0</v>
      </c>
    </row>
    <row r="203" spans="1:21" x14ac:dyDescent="0.25">
      <c r="A203" s="25" t="s">
        <v>43</v>
      </c>
      <c r="B203" s="26">
        <v>1000</v>
      </c>
      <c r="C203" s="26">
        <f t="shared" si="130"/>
        <v>100</v>
      </c>
      <c r="D203" s="83">
        <v>1.8149999999999999</v>
      </c>
      <c r="E203" s="83"/>
      <c r="F203" s="28"/>
      <c r="G203" s="28">
        <f t="shared" si="132"/>
        <v>933.03384522517331</v>
      </c>
      <c r="H203" s="71"/>
      <c r="I203" s="28">
        <f t="shared" si="133"/>
        <v>751.9072753988944</v>
      </c>
      <c r="J203" s="89"/>
      <c r="K203" s="89">
        <f t="shared" si="135"/>
        <v>503.2562594670797</v>
      </c>
      <c r="L203" s="89"/>
      <c r="M203" s="89"/>
      <c r="N203" s="89"/>
      <c r="O203" s="91"/>
      <c r="P203" s="92"/>
      <c r="Q203" s="89">
        <f t="shared" si="136"/>
        <v>574.75615622781982</v>
      </c>
      <c r="R203" s="93"/>
      <c r="S203" s="88">
        <f t="shared" si="137"/>
        <v>647.01253410000004</v>
      </c>
      <c r="T203" s="88">
        <f t="shared" si="143"/>
        <v>539.00545049999994</v>
      </c>
      <c r="U203" s="28">
        <f t="shared" si="134"/>
        <v>1010.05793625</v>
      </c>
    </row>
    <row r="204" spans="1:21" x14ac:dyDescent="0.25">
      <c r="A204" s="25" t="s">
        <v>43</v>
      </c>
      <c r="B204" s="26">
        <v>500</v>
      </c>
      <c r="C204" s="26">
        <f t="shared" si="130"/>
        <v>50</v>
      </c>
      <c r="D204" s="83">
        <v>1.0754999999999999</v>
      </c>
      <c r="E204" s="83"/>
      <c r="F204" s="28"/>
      <c r="G204" s="28">
        <f t="shared" si="132"/>
        <v>529.95204129100853</v>
      </c>
      <c r="H204" s="71"/>
      <c r="I204" s="28">
        <f t="shared" si="133"/>
        <v>343.26565492582921</v>
      </c>
      <c r="J204" s="89"/>
      <c r="K204" s="89">
        <f t="shared" si="135"/>
        <v>329.92346639928962</v>
      </c>
      <c r="L204" s="89"/>
      <c r="M204" s="89"/>
      <c r="N204" s="89"/>
      <c r="O204" s="90"/>
      <c r="P204" s="92"/>
      <c r="Q204" s="89">
        <f t="shared" si="136"/>
        <v>336.89981783625672</v>
      </c>
      <c r="R204" s="93"/>
      <c r="S204" s="88">
        <f t="shared" si="137"/>
        <v>366.23309688899997</v>
      </c>
      <c r="T204" s="88">
        <f t="shared" si="143"/>
        <v>347.56480714499997</v>
      </c>
      <c r="U204" s="28">
        <f t="shared" si="134"/>
        <v>402.03510176249995</v>
      </c>
    </row>
    <row r="205" spans="1:21" x14ac:dyDescent="0.25">
      <c r="A205" s="25" t="s">
        <v>43</v>
      </c>
      <c r="B205" s="26">
        <v>250</v>
      </c>
      <c r="C205" s="26">
        <f t="shared" si="130"/>
        <v>25</v>
      </c>
      <c r="D205" s="83">
        <v>0.42599999999999999</v>
      </c>
      <c r="E205" s="83"/>
      <c r="F205" s="28">
        <f t="shared" ref="F205:F210" si="144">(D205+$F$190)/$F$189</f>
        <v>128.92266453543209</v>
      </c>
      <c r="G205" s="28">
        <f t="shared" si="132"/>
        <v>175.92684635491659</v>
      </c>
      <c r="H205" s="71">
        <f t="shared" ref="H205:H210" si="145">(SQRT(4*$H$189*$H$191+4*$H$189*D205+$H$190^2)-$H$190)/(2*$H$189)</f>
        <v>147.11753448232776</v>
      </c>
      <c r="I205" s="28">
        <f t="shared" si="133"/>
        <v>130.48864297238768</v>
      </c>
      <c r="J205" s="89">
        <f t="shared" ref="J205:J210" si="146">(SQRT($J$190^2+4*$J$189*D205)-$J$190)/(2*$J$189)</f>
        <v>147.18253869487131</v>
      </c>
      <c r="K205" s="89">
        <f t="shared" si="135"/>
        <v>147.18253869487131</v>
      </c>
      <c r="L205" s="89"/>
      <c r="M205" s="89"/>
      <c r="N205" s="89"/>
      <c r="O205" s="90"/>
      <c r="P205" s="92">
        <f t="shared" ref="P205:P210" si="147">$P$189*D205+$P$190</f>
        <v>146.04986721436097</v>
      </c>
      <c r="Q205" s="89">
        <f t="shared" si="136"/>
        <v>127.9915125146609</v>
      </c>
      <c r="R205" s="93">
        <f t="shared" ref="R205:R210" si="148">$R$189*D205^2+$R$190*D205+$R$191</f>
        <v>143.76367185600003</v>
      </c>
      <c r="S205" s="88">
        <f t="shared" si="137"/>
        <v>143.76367185600003</v>
      </c>
      <c r="T205" s="88">
        <f t="shared" si="143"/>
        <v>147.46888007999999</v>
      </c>
      <c r="U205" s="28">
        <f t="shared" si="134"/>
        <v>90.88850579999999</v>
      </c>
    </row>
    <row r="206" spans="1:21" x14ac:dyDescent="0.25">
      <c r="A206" s="25" t="s">
        <v>43</v>
      </c>
      <c r="B206" s="26">
        <v>125</v>
      </c>
      <c r="C206" s="26">
        <f t="shared" si="130"/>
        <v>12.5</v>
      </c>
      <c r="D206" s="83">
        <v>0.23300000000000001</v>
      </c>
      <c r="E206" s="83"/>
      <c r="F206" s="28">
        <f t="shared" si="144"/>
        <v>66.56827374770117</v>
      </c>
      <c r="G206" s="28">
        <f t="shared" si="132"/>
        <v>70.727673725716073</v>
      </c>
      <c r="H206" s="71">
        <f t="shared" si="145"/>
        <v>84.391027273687726</v>
      </c>
      <c r="I206" s="28">
        <f t="shared" si="133"/>
        <v>76.663658247981658</v>
      </c>
      <c r="J206" s="89">
        <f t="shared" si="146"/>
        <v>84.166193719106076</v>
      </c>
      <c r="K206" s="89">
        <f t="shared" si="135"/>
        <v>84.166193719106076</v>
      </c>
      <c r="L206" s="89"/>
      <c r="M206" s="89"/>
      <c r="N206" s="89"/>
      <c r="O206" s="90"/>
      <c r="P206" s="92">
        <f t="shared" si="147"/>
        <v>83.972418519875959</v>
      </c>
      <c r="Q206" s="89">
        <f t="shared" si="136"/>
        <v>65.914063820175897</v>
      </c>
      <c r="R206" s="93">
        <f t="shared" si="148"/>
        <v>82.007106484000005</v>
      </c>
      <c r="S206" s="88">
        <f t="shared" si="137"/>
        <v>82.007106484000005</v>
      </c>
      <c r="T206" s="88">
        <f t="shared" si="143"/>
        <v>82.250663619999997</v>
      </c>
      <c r="U206" s="28">
        <f t="shared" si="134"/>
        <v>38.601727449999998</v>
      </c>
    </row>
    <row r="207" spans="1:21" x14ac:dyDescent="0.25">
      <c r="A207" s="25" t="s">
        <v>43</v>
      </c>
      <c r="B207" s="26">
        <v>62.5</v>
      </c>
      <c r="C207" s="26">
        <f t="shared" si="130"/>
        <v>6.25</v>
      </c>
      <c r="D207" s="83">
        <v>6.8000000000000005E-2</v>
      </c>
      <c r="E207" s="83"/>
      <c r="F207" s="28">
        <f t="shared" si="144"/>
        <v>13.260115820366437</v>
      </c>
      <c r="G207" s="28">
        <f t="shared" si="132"/>
        <v>-19.209442770750712</v>
      </c>
      <c r="H207" s="71">
        <f t="shared" si="145"/>
        <v>30.966416740831843</v>
      </c>
      <c r="I207" s="28">
        <f t="shared" si="133"/>
        <v>33.020165670452108</v>
      </c>
      <c r="J207" s="89">
        <f t="shared" si="146"/>
        <v>25.647837264354806</v>
      </c>
      <c r="K207" s="89">
        <f t="shared" si="135"/>
        <v>25.647837264354806</v>
      </c>
      <c r="L207" s="89"/>
      <c r="M207" s="89"/>
      <c r="N207" s="89"/>
      <c r="O207" s="91"/>
      <c r="P207" s="92">
        <f t="shared" si="147"/>
        <v>30.901024558269615</v>
      </c>
      <c r="Q207" s="89">
        <f t="shared" si="136"/>
        <v>12.842669858569554</v>
      </c>
      <c r="R207" s="93">
        <f t="shared" si="148"/>
        <v>30.790519744000001</v>
      </c>
      <c r="S207" s="88">
        <f t="shared" si="137"/>
        <v>30.790519744000001</v>
      </c>
      <c r="T207" s="88">
        <f t="shared" si="143"/>
        <v>24.40189792</v>
      </c>
      <c r="U207" s="28">
        <f t="shared" si="134"/>
        <v>8.4938392</v>
      </c>
    </row>
    <row r="208" spans="1:21" x14ac:dyDescent="0.25">
      <c r="A208" s="25" t="s">
        <v>43</v>
      </c>
      <c r="B208" s="26">
        <v>31.25</v>
      </c>
      <c r="C208" s="26">
        <f t="shared" si="130"/>
        <v>3.125</v>
      </c>
      <c r="D208" s="83">
        <v>1.4499999999999999E-2</v>
      </c>
      <c r="E208" s="83"/>
      <c r="F208" s="28">
        <f t="shared" si="144"/>
        <v>-4.0246505378905857</v>
      </c>
      <c r="G208" s="28">
        <f t="shared" si="132"/>
        <v>-48.370871452938431</v>
      </c>
      <c r="H208" s="71">
        <f t="shared" si="145"/>
        <v>13.683459259914832</v>
      </c>
      <c r="I208" s="28">
        <f t="shared" si="133"/>
        <v>19.285974404362932</v>
      </c>
      <c r="J208" s="89">
        <f t="shared" si="146"/>
        <v>5.5532015023647538</v>
      </c>
      <c r="K208" s="89">
        <f t="shared" si="135"/>
        <v>5.5532015023647538</v>
      </c>
      <c r="L208" s="89"/>
      <c r="M208" s="89"/>
      <c r="N208" s="89"/>
      <c r="O208" s="91"/>
      <c r="P208" s="92">
        <f t="shared" si="147"/>
        <v>13.693027122233618</v>
      </c>
      <c r="Q208" s="89">
        <f t="shared" si="136"/>
        <v>-4.3653275774664433</v>
      </c>
      <c r="R208" s="93">
        <f t="shared" si="148"/>
        <v>14.496700448999999</v>
      </c>
      <c r="S208" s="88">
        <f t="shared" si="137"/>
        <v>14.496700448999999</v>
      </c>
      <c r="T208" s="88">
        <f t="shared" si="143"/>
        <v>5.230822944999999</v>
      </c>
      <c r="U208" s="28">
        <f t="shared" si="134"/>
        <v>1.6195372624999997</v>
      </c>
    </row>
    <row r="209" spans="1:37" x14ac:dyDescent="0.25">
      <c r="A209" s="25" t="s">
        <v>43</v>
      </c>
      <c r="B209" s="26">
        <v>15.625</v>
      </c>
      <c r="C209" s="26">
        <f t="shared" si="130"/>
        <v>1.5625</v>
      </c>
      <c r="D209" s="83">
        <v>-2.0500000000000001E-2</v>
      </c>
      <c r="E209" s="83"/>
      <c r="F209" s="28">
        <f t="shared" si="144"/>
        <v>-15.332441613385834</v>
      </c>
      <c r="G209" s="28">
        <f t="shared" si="132"/>
        <v>-67.448441618855625</v>
      </c>
      <c r="H209" s="71">
        <f t="shared" si="145"/>
        <v>2.3872806164120139</v>
      </c>
      <c r="I209" s="28">
        <f t="shared" si="133"/>
        <v>10.404122886518985</v>
      </c>
      <c r="J209" s="89">
        <f t="shared" si="146"/>
        <v>-7.9330253003195725</v>
      </c>
      <c r="K209" s="89">
        <f t="shared" si="135"/>
        <v>-7.9330253003195725</v>
      </c>
      <c r="L209" s="89"/>
      <c r="M209" s="89"/>
      <c r="N209" s="89"/>
      <c r="O209" s="91"/>
      <c r="P209" s="92">
        <f t="shared" si="147"/>
        <v>2.4354587061353028</v>
      </c>
      <c r="Q209" s="89">
        <f t="shared" si="136"/>
        <v>-15.622895993564757</v>
      </c>
      <c r="R209" s="93">
        <f t="shared" si="148"/>
        <v>3.9200692089999984</v>
      </c>
      <c r="S209" s="88">
        <f t="shared" si="137"/>
        <v>3.9200692089999984</v>
      </c>
      <c r="T209" s="88">
        <f t="shared" si="143"/>
        <v>-7.4207152550000002</v>
      </c>
      <c r="U209" s="28">
        <f t="shared" si="134"/>
        <v>-2.1124322374999998</v>
      </c>
    </row>
    <row r="210" spans="1:37" ht="15.75" thickBot="1" x14ac:dyDescent="0.3">
      <c r="A210" s="29" t="s">
        <v>43</v>
      </c>
      <c r="B210" s="30">
        <v>0</v>
      </c>
      <c r="C210" s="30">
        <f t="shared" si="130"/>
        <v>0</v>
      </c>
      <c r="D210" s="94">
        <v>0</v>
      </c>
      <c r="E210" s="94"/>
      <c r="F210" s="32">
        <f t="shared" si="144"/>
        <v>-8.7093068405957599</v>
      </c>
      <c r="G210" s="32">
        <f t="shared" si="132"/>
        <v>-56.274436235961268</v>
      </c>
      <c r="H210" s="79">
        <f t="shared" si="145"/>
        <v>9.0026144214968955</v>
      </c>
      <c r="I210" s="32">
        <f t="shared" si="133"/>
        <v>15.596627393018281</v>
      </c>
      <c r="J210" s="95">
        <f t="shared" si="146"/>
        <v>0</v>
      </c>
      <c r="K210" s="95">
        <f t="shared" si="135"/>
        <v>0</v>
      </c>
      <c r="L210" s="95"/>
      <c r="M210" s="95"/>
      <c r="N210" s="95"/>
      <c r="O210" s="96"/>
      <c r="P210" s="97">
        <f t="shared" si="147"/>
        <v>9.0291773498500305</v>
      </c>
      <c r="Q210" s="95">
        <f t="shared" si="136"/>
        <v>-9.0291773498500305</v>
      </c>
      <c r="R210" s="98">
        <f t="shared" si="148"/>
        <v>10.106999999999999</v>
      </c>
      <c r="S210" s="99">
        <f t="shared" si="137"/>
        <v>10.106999999999999</v>
      </c>
      <c r="T210" s="99">
        <f t="shared" si="143"/>
        <v>0</v>
      </c>
      <c r="U210" s="32">
        <f t="shared" si="134"/>
        <v>0</v>
      </c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</row>
    <row r="211" spans="1:37" x14ac:dyDescent="0.25">
      <c r="A211" s="25"/>
      <c r="B211" s="17">
        <v>1000</v>
      </c>
      <c r="C211" s="17">
        <f>B211/10</f>
        <v>100</v>
      </c>
      <c r="D211" s="100">
        <v>2.41</v>
      </c>
      <c r="E211" s="100"/>
      <c r="F211" s="28"/>
      <c r="K211" s="28"/>
      <c r="L211" s="89"/>
      <c r="M211" s="89"/>
      <c r="N211" s="89"/>
      <c r="O211" s="101"/>
      <c r="P211" s="92"/>
      <c r="Q211" s="93"/>
      <c r="R211" s="92"/>
      <c r="S211" s="88"/>
      <c r="T211" s="93"/>
      <c r="U211" s="88"/>
    </row>
    <row r="212" spans="1:37" x14ac:dyDescent="0.25">
      <c r="A212" s="25"/>
      <c r="B212" s="17">
        <f>B211/2</f>
        <v>500</v>
      </c>
      <c r="C212" s="17">
        <f t="shared" si="130"/>
        <v>50</v>
      </c>
      <c r="D212" s="100">
        <v>1.93</v>
      </c>
      <c r="E212" s="100"/>
      <c r="F212" s="28"/>
      <c r="K212" s="28"/>
      <c r="L212" s="89"/>
      <c r="M212" s="89"/>
      <c r="N212" s="89"/>
      <c r="O212" s="91"/>
      <c r="P212" s="92"/>
      <c r="Q212" s="93"/>
      <c r="R212" s="92"/>
      <c r="S212" s="88"/>
      <c r="T212" s="93"/>
      <c r="U212" s="88"/>
    </row>
    <row r="213" spans="1:37" x14ac:dyDescent="0.25">
      <c r="A213" s="25"/>
      <c r="B213" s="17">
        <f t="shared" ref="B213:B217" si="149">B212/2</f>
        <v>250</v>
      </c>
      <c r="C213" s="17">
        <f t="shared" si="130"/>
        <v>25</v>
      </c>
      <c r="D213" s="100">
        <v>1.1479999999999999</v>
      </c>
      <c r="E213" s="100"/>
      <c r="F213" s="28"/>
      <c r="K213" s="28"/>
      <c r="L213" s="89"/>
      <c r="M213" s="89"/>
      <c r="N213" s="89"/>
      <c r="O213" s="91"/>
      <c r="P213" s="92"/>
      <c r="Q213" s="93"/>
      <c r="R213" s="92"/>
      <c r="S213" s="88"/>
      <c r="T213" s="93"/>
      <c r="U213" s="88"/>
    </row>
    <row r="214" spans="1:37" x14ac:dyDescent="0.25">
      <c r="A214" s="25"/>
      <c r="B214" s="17">
        <f t="shared" si="149"/>
        <v>125</v>
      </c>
      <c r="C214" s="17">
        <f t="shared" si="130"/>
        <v>12.5</v>
      </c>
      <c r="D214" s="100">
        <v>0.59149999999999991</v>
      </c>
      <c r="E214" s="24" t="s">
        <v>97</v>
      </c>
      <c r="F214" s="12">
        <f>SLOPE(D213:D218,B213:B218)</f>
        <v>4.5536147465437783E-3</v>
      </c>
      <c r="G214" s="12">
        <f>SLOPE(D211:D218,B211:B218)</f>
        <v>2.515179796073878E-3</v>
      </c>
      <c r="H214" s="28">
        <v>-8.9999999999999996E-7</v>
      </c>
      <c r="I214" s="88">
        <v>-3.0000000000000001E-6</v>
      </c>
      <c r="J214" s="92">
        <v>-9.9999999999999995E-7</v>
      </c>
      <c r="K214" s="93">
        <v>-3.0000000000000001E-6</v>
      </c>
      <c r="M214" s="92"/>
      <c r="N214" s="92"/>
      <c r="O214" s="39"/>
      <c r="P214" s="92">
        <f>SLOPE(B213:B218,D213:D218)</f>
        <v>219.11477879142879</v>
      </c>
      <c r="Q214" s="92">
        <f>SLOPE(B211:B218,D211:D218)</f>
        <v>363.17950601889305</v>
      </c>
      <c r="R214" s="93">
        <v>13.891</v>
      </c>
      <c r="S214" s="88">
        <v>165.67</v>
      </c>
      <c r="T214" s="88">
        <v>17.035</v>
      </c>
      <c r="U214" s="28">
        <v>143.54</v>
      </c>
    </row>
    <row r="215" spans="1:37" x14ac:dyDescent="0.25">
      <c r="A215" s="25"/>
      <c r="B215" s="17">
        <f t="shared" si="149"/>
        <v>62.5</v>
      </c>
      <c r="C215" s="17">
        <f t="shared" si="130"/>
        <v>6.25</v>
      </c>
      <c r="D215" s="100">
        <v>0.3145</v>
      </c>
      <c r="E215" s="24" t="s">
        <v>98</v>
      </c>
      <c r="F215" s="12">
        <f>INTERCEPT(D213:D218,B213:B218)</f>
        <v>1.505714285714288E-2</v>
      </c>
      <c r="G215" s="12">
        <f>INTERCEPT(D211:D218,B211:B218)</f>
        <v>0.20561751152073726</v>
      </c>
      <c r="H215" s="28">
        <v>4.7999999999999996E-3</v>
      </c>
      <c r="I215" s="88">
        <v>5.3E-3</v>
      </c>
      <c r="J215" s="89">
        <v>5.0000000000000001E-3</v>
      </c>
      <c r="K215" s="89">
        <v>5.3E-3</v>
      </c>
      <c r="M215" s="89"/>
      <c r="N215" s="89"/>
      <c r="O215" s="39"/>
      <c r="P215" s="89">
        <f>INTERCEPT(B213:B218,D213:D218)</f>
        <v>-3.1187553508534052</v>
      </c>
      <c r="Q215" s="89">
        <f>INTERCEPT(B211:B218,D211:D218)</f>
        <v>-53.210525242671793</v>
      </c>
      <c r="R215" s="88">
        <v>202.96</v>
      </c>
      <c r="S215" s="88">
        <v>22.053000000000001</v>
      </c>
      <c r="T215" s="88">
        <v>198.49</v>
      </c>
      <c r="U215" s="50">
        <v>41.344999999999999</v>
      </c>
    </row>
    <row r="216" spans="1:37" x14ac:dyDescent="0.25">
      <c r="A216" s="25"/>
      <c r="B216" s="17">
        <f t="shared" si="149"/>
        <v>31.25</v>
      </c>
      <c r="C216" s="17">
        <f t="shared" si="130"/>
        <v>3.125</v>
      </c>
      <c r="D216" s="100">
        <v>0.129</v>
      </c>
      <c r="E216" s="102" t="s">
        <v>99</v>
      </c>
      <c r="H216" s="28">
        <v>8.8999999999999999E-3</v>
      </c>
      <c r="I216" s="88">
        <v>4.5999999999999999E-3</v>
      </c>
      <c r="J216" s="103"/>
      <c r="K216" s="89"/>
      <c r="L216" s="89"/>
      <c r="M216" s="89"/>
      <c r="N216" s="89"/>
      <c r="O216" s="39"/>
      <c r="P216" s="89"/>
      <c r="Q216" s="89"/>
      <c r="R216" s="88">
        <v>1.0934999999999999</v>
      </c>
      <c r="S216" s="88">
        <v>31.727</v>
      </c>
      <c r="T216" s="88"/>
      <c r="U216" s="28"/>
    </row>
    <row r="217" spans="1:37" x14ac:dyDescent="0.25">
      <c r="A217" s="25"/>
      <c r="B217" s="17">
        <f t="shared" si="149"/>
        <v>15.625</v>
      </c>
      <c r="C217" s="17">
        <f t="shared" si="130"/>
        <v>1.5625</v>
      </c>
      <c r="D217" s="100">
        <v>0.113</v>
      </c>
      <c r="E217" s="100"/>
      <c r="H217" s="28"/>
      <c r="I217" s="89"/>
      <c r="J217" s="89"/>
      <c r="K217" s="89"/>
      <c r="L217" s="89"/>
      <c r="M217" s="89"/>
      <c r="N217" s="89"/>
      <c r="O217" s="39"/>
      <c r="P217" s="88"/>
      <c r="Q217" s="28"/>
      <c r="R217" s="89"/>
      <c r="S217" s="88"/>
      <c r="T217" s="88"/>
      <c r="U217" s="88"/>
    </row>
    <row r="218" spans="1:37" x14ac:dyDescent="0.25">
      <c r="A218" s="25"/>
      <c r="B218" s="17">
        <v>0</v>
      </c>
      <c r="C218" s="17">
        <f t="shared" si="130"/>
        <v>0</v>
      </c>
      <c r="D218" s="100">
        <v>0</v>
      </c>
      <c r="E218" s="100"/>
      <c r="H218" s="28"/>
      <c r="I218" s="89"/>
      <c r="J218" s="89"/>
      <c r="K218" s="89"/>
      <c r="L218" s="89"/>
      <c r="M218" s="89"/>
      <c r="N218" s="89"/>
      <c r="O218" s="39"/>
      <c r="P218" s="88"/>
      <c r="Q218" s="28"/>
      <c r="R218" s="88"/>
      <c r="S218" s="88"/>
      <c r="T218" s="93"/>
      <c r="U218" s="88"/>
    </row>
    <row r="219" spans="1:37" x14ac:dyDescent="0.25">
      <c r="A219" s="25" t="s">
        <v>51</v>
      </c>
      <c r="B219" s="26">
        <v>1000</v>
      </c>
      <c r="C219" s="26">
        <f t="shared" si="130"/>
        <v>100</v>
      </c>
      <c r="D219" s="100">
        <v>2.4129999999999998</v>
      </c>
      <c r="E219" s="100"/>
      <c r="G219" s="28">
        <f t="shared" ref="G219:G250" si="150">(D219-$G$215)/$G$214</f>
        <v>877.62413324284876</v>
      </c>
      <c r="I219" s="92" t="e">
        <f t="shared" ref="I219:I250" si="151">(SQRT(4*$I$214*$I$216+4*$I$214*D219+$I$215^2)-$I$215)/(2*$I$214)</f>
        <v>#NUM!</v>
      </c>
      <c r="J219" s="88"/>
      <c r="K219" s="88" t="e">
        <f t="shared" ref="K219:K250" si="152">(SQRT($K$215^2+4*$K$214*D219)-$K$215)/(2*$K$214)</f>
        <v>#NUM!</v>
      </c>
      <c r="M219" s="88"/>
      <c r="N219" s="88"/>
      <c r="O219" s="39"/>
      <c r="P219" s="88"/>
      <c r="Q219" s="88">
        <f t="shared" ref="Q219:Q250" si="153">$Q$214*D219+$Q$215</f>
        <v>823.14162278091703</v>
      </c>
      <c r="R219" s="93"/>
      <c r="S219" s="88">
        <f t="shared" ref="S219:S250" si="154">$S$214*D219^2-$S$215*D219+$S$216</f>
        <v>943.13811722999969</v>
      </c>
      <c r="T219" s="88"/>
      <c r="U219" s="28">
        <f t="shared" ref="U219:U250" si="155">$U$214*D219^2+$U$215*D219</f>
        <v>935.5370392599998</v>
      </c>
    </row>
    <row r="220" spans="1:37" x14ac:dyDescent="0.25">
      <c r="A220" s="25" t="s">
        <v>51</v>
      </c>
      <c r="B220" s="26">
        <v>500</v>
      </c>
      <c r="C220" s="26">
        <f t="shared" si="130"/>
        <v>50</v>
      </c>
      <c r="D220" s="100">
        <v>1.9685000000000001</v>
      </c>
      <c r="E220" s="100"/>
      <c r="G220" s="28">
        <f t="shared" si="150"/>
        <v>700.89720473704142</v>
      </c>
      <c r="I220" s="92">
        <f t="shared" si="151"/>
        <v>533.22223985330982</v>
      </c>
      <c r="J220" s="88"/>
      <c r="K220" s="88">
        <f t="shared" si="152"/>
        <v>531.03926425025736</v>
      </c>
      <c r="M220" s="88"/>
      <c r="N220" s="88"/>
      <c r="O220" s="39"/>
      <c r="P220" s="88"/>
      <c r="Q220" s="88">
        <f t="shared" si="153"/>
        <v>661.70833235551925</v>
      </c>
      <c r="R220" s="93"/>
      <c r="S220" s="88">
        <f t="shared" si="154"/>
        <v>630.28563555750009</v>
      </c>
      <c r="T220" s="88"/>
      <c r="U220" s="28">
        <f t="shared" si="155"/>
        <v>637.60402006499999</v>
      </c>
    </row>
    <row r="221" spans="1:37" x14ac:dyDescent="0.25">
      <c r="A221" s="25" t="s">
        <v>51</v>
      </c>
      <c r="B221" s="26">
        <v>250</v>
      </c>
      <c r="C221" s="26">
        <f t="shared" si="130"/>
        <v>25</v>
      </c>
      <c r="D221" s="100">
        <v>1.103</v>
      </c>
      <c r="E221" s="100"/>
      <c r="F221" s="12">
        <f t="shared" ref="F221:F226" si="156">(D221-$F$215)/$F$214</f>
        <v>238.91851148993499</v>
      </c>
      <c r="G221" s="28">
        <f t="shared" si="150"/>
        <v>356.78661616161617</v>
      </c>
      <c r="H221" s="89">
        <f t="shared" ref="H221:H226" si="157">(SQRT(4*$H$214*$H$216+4*$H$214*D221+$H$215^2)-$H$215)/(2*$H$214)</f>
        <v>242.68921902680339</v>
      </c>
      <c r="I221" s="92">
        <f t="shared" si="151"/>
        <v>242.17985890012258</v>
      </c>
      <c r="J221" s="88">
        <f t="shared" ref="J221:J226" si="158">(SQRT($J$215^2+4*$J$214*D221)-$J$215)/(2*$J$214)</f>
        <v>231.29993167893619</v>
      </c>
      <c r="K221" s="88">
        <f t="shared" si="152"/>
        <v>240.98521034151582</v>
      </c>
      <c r="M221" s="88"/>
      <c r="N221" s="88"/>
      <c r="O221" s="39"/>
      <c r="P221" s="88">
        <f t="shared" ref="P221:P226" si="159">$P$214*D221+$P$215</f>
        <v>238.56484565609256</v>
      </c>
      <c r="Q221" s="88">
        <f t="shared" si="153"/>
        <v>347.37646989616724</v>
      </c>
      <c r="R221" s="88">
        <f t="shared" ref="R221:R226" si="160">$R$214*D221^2+$R$215*D221-$R$216</f>
        <v>239.67129561900001</v>
      </c>
      <c r="S221" s="88">
        <f t="shared" si="154"/>
        <v>208.95815403</v>
      </c>
      <c r="T221" s="88">
        <f t="shared" ref="T221:T226" si="161">$T$214*D221^2+$T$215*D221</f>
        <v>239.65940431500002</v>
      </c>
      <c r="U221" s="28">
        <f t="shared" si="155"/>
        <v>220.23559086</v>
      </c>
    </row>
    <row r="222" spans="1:37" x14ac:dyDescent="0.25">
      <c r="A222" s="25" t="s">
        <v>51</v>
      </c>
      <c r="B222" s="26">
        <v>125</v>
      </c>
      <c r="C222" s="26">
        <f t="shared" si="130"/>
        <v>12.5</v>
      </c>
      <c r="D222" s="100">
        <v>0.55200000000000005</v>
      </c>
      <c r="E222" s="100"/>
      <c r="F222" s="12">
        <f t="shared" si="156"/>
        <v>117.91574101660666</v>
      </c>
      <c r="G222" s="28">
        <f t="shared" si="150"/>
        <v>137.71679027477705</v>
      </c>
      <c r="H222" s="89">
        <f t="shared" si="157"/>
        <v>119.53320159482473</v>
      </c>
      <c r="I222" s="92">
        <f t="shared" si="151"/>
        <v>112.13657215986703</v>
      </c>
      <c r="J222" s="88">
        <f t="shared" si="158"/>
        <v>112.95161339364537</v>
      </c>
      <c r="K222" s="88">
        <f t="shared" si="152"/>
        <v>111.14308619356419</v>
      </c>
      <c r="M222" s="88"/>
      <c r="N222" s="88"/>
      <c r="O222" s="39"/>
      <c r="P222" s="88">
        <f t="shared" si="159"/>
        <v>117.83260254201529</v>
      </c>
      <c r="Q222" s="88">
        <f t="shared" si="153"/>
        <v>147.26456207975718</v>
      </c>
      <c r="R222" s="88">
        <f t="shared" si="160"/>
        <v>115.17306326400001</v>
      </c>
      <c r="S222" s="88">
        <f t="shared" si="154"/>
        <v>70.034055679999994</v>
      </c>
      <c r="T222" s="88">
        <f t="shared" si="161"/>
        <v>114.75711264000002</v>
      </c>
      <c r="U222" s="28">
        <f t="shared" si="155"/>
        <v>66.559652159999999</v>
      </c>
    </row>
    <row r="223" spans="1:37" x14ac:dyDescent="0.25">
      <c r="A223" s="25" t="s">
        <v>51</v>
      </c>
      <c r="B223" s="26">
        <v>62.5</v>
      </c>
      <c r="C223" s="26">
        <f t="shared" si="130"/>
        <v>6.25</v>
      </c>
      <c r="D223" s="100">
        <v>0.28649999999999998</v>
      </c>
      <c r="E223" s="100"/>
      <c r="F223" s="12">
        <f t="shared" si="156"/>
        <v>59.610413320293269</v>
      </c>
      <c r="G223" s="28">
        <f t="shared" si="150"/>
        <v>32.157736240374511</v>
      </c>
      <c r="H223" s="89">
        <f t="shared" si="157"/>
        <v>62.268676940655119</v>
      </c>
      <c r="I223" s="92">
        <f t="shared" si="151"/>
        <v>56.747315761995182</v>
      </c>
      <c r="J223" s="88">
        <f t="shared" si="158"/>
        <v>57.972154130915818</v>
      </c>
      <c r="K223" s="88">
        <f t="shared" si="152"/>
        <v>55.820325714856246</v>
      </c>
      <c r="M223" s="88"/>
      <c r="N223" s="88"/>
      <c r="O223" s="39"/>
      <c r="P223" s="88">
        <f t="shared" si="159"/>
        <v>59.657628772890938</v>
      </c>
      <c r="Q223" s="88">
        <f t="shared" si="153"/>
        <v>50.840403231741064</v>
      </c>
      <c r="R223" s="88">
        <f t="shared" si="160"/>
        <v>58.194744534749994</v>
      </c>
      <c r="S223" s="88">
        <f t="shared" si="154"/>
        <v>39.007381857499993</v>
      </c>
      <c r="T223" s="88">
        <f t="shared" si="161"/>
        <v>58.265656128749995</v>
      </c>
      <c r="U223" s="28">
        <f t="shared" si="155"/>
        <v>23.627428664999996</v>
      </c>
    </row>
    <row r="224" spans="1:37" x14ac:dyDescent="0.25">
      <c r="A224" s="25" t="s">
        <v>51</v>
      </c>
      <c r="B224" s="26">
        <v>31.25</v>
      </c>
      <c r="C224" s="26">
        <f t="shared" si="130"/>
        <v>3.125</v>
      </c>
      <c r="D224" s="100">
        <v>0.1615</v>
      </c>
      <c r="E224" s="100"/>
      <c r="F224" s="12">
        <f t="shared" si="156"/>
        <v>32.15969406590844</v>
      </c>
      <c r="G224" s="28">
        <f t="shared" si="150"/>
        <v>-17.540500122338532</v>
      </c>
      <c r="H224" s="89">
        <f t="shared" si="157"/>
        <v>35.739495919103241</v>
      </c>
      <c r="I224" s="92">
        <f t="shared" si="151"/>
        <v>31.91621398987591</v>
      </c>
      <c r="J224" s="88">
        <f t="shared" si="158"/>
        <v>32.511398202617841</v>
      </c>
      <c r="K224" s="88">
        <f t="shared" si="152"/>
        <v>31.016230111507568</v>
      </c>
      <c r="M224" s="88"/>
      <c r="N224" s="88"/>
      <c r="O224" s="39"/>
      <c r="P224" s="88">
        <f t="shared" si="159"/>
        <v>32.268281423962343</v>
      </c>
      <c r="Q224" s="88">
        <f t="shared" si="153"/>
        <v>5.4429649793794397</v>
      </c>
      <c r="R224" s="88">
        <f t="shared" si="160"/>
        <v>32.046848534750005</v>
      </c>
      <c r="S224" s="88">
        <f t="shared" si="154"/>
        <v>32.486486857499997</v>
      </c>
      <c r="T224" s="88">
        <f t="shared" si="161"/>
        <v>32.500446128750006</v>
      </c>
      <c r="U224" s="28">
        <f t="shared" si="155"/>
        <v>10.421063665</v>
      </c>
    </row>
    <row r="225" spans="1:21" x14ac:dyDescent="0.25">
      <c r="A225" s="25" t="s">
        <v>51</v>
      </c>
      <c r="B225" s="26">
        <v>15.625</v>
      </c>
      <c r="C225" s="26">
        <f t="shared" si="130"/>
        <v>1.5625</v>
      </c>
      <c r="D225" s="100">
        <v>4.7E-2</v>
      </c>
      <c r="E225" s="100"/>
      <c r="F225" s="12">
        <f t="shared" si="156"/>
        <v>7.0148352288919362</v>
      </c>
      <c r="G225" s="28">
        <f t="shared" si="150"/>
        <v>-63.064084630583693</v>
      </c>
      <c r="H225" s="89">
        <f t="shared" si="157"/>
        <v>11.671374768769395</v>
      </c>
      <c r="I225" s="92">
        <f t="shared" si="151"/>
        <v>9.7901015595545751</v>
      </c>
      <c r="J225" s="88">
        <f t="shared" si="158"/>
        <v>9.417738760672707</v>
      </c>
      <c r="K225" s="88">
        <f t="shared" si="152"/>
        <v>8.9128903477458596</v>
      </c>
      <c r="M225" s="88"/>
      <c r="N225" s="88"/>
      <c r="O225" s="39"/>
      <c r="P225" s="88">
        <f t="shared" si="159"/>
        <v>7.1796392523437476</v>
      </c>
      <c r="Q225" s="88">
        <f t="shared" si="153"/>
        <v>-36.141088459783816</v>
      </c>
      <c r="R225" s="88">
        <f t="shared" si="160"/>
        <v>8.4763052190000003</v>
      </c>
      <c r="S225" s="88">
        <f t="shared" si="154"/>
        <v>31.05647403</v>
      </c>
      <c r="T225" s="88">
        <f t="shared" si="161"/>
        <v>9.3666603150000007</v>
      </c>
      <c r="U225" s="28">
        <f t="shared" si="155"/>
        <v>2.2602948600000001</v>
      </c>
    </row>
    <row r="226" spans="1:21" x14ac:dyDescent="0.25">
      <c r="A226" s="25" t="s">
        <v>51</v>
      </c>
      <c r="B226" s="26">
        <v>0</v>
      </c>
      <c r="C226" s="26">
        <f t="shared" si="130"/>
        <v>0</v>
      </c>
      <c r="D226" s="100">
        <v>0</v>
      </c>
      <c r="E226" s="100"/>
      <c r="F226" s="12">
        <f t="shared" si="156"/>
        <v>-3.3066352107567609</v>
      </c>
      <c r="G226" s="28">
        <f t="shared" si="150"/>
        <v>-81.750621502963796</v>
      </c>
      <c r="H226" s="89">
        <f t="shared" si="157"/>
        <v>1.8548117278941172</v>
      </c>
      <c r="I226" s="92">
        <f t="shared" si="151"/>
        <v>0.86835134002818481</v>
      </c>
      <c r="J226" s="88">
        <f t="shared" si="158"/>
        <v>0</v>
      </c>
      <c r="K226" s="88">
        <f t="shared" si="152"/>
        <v>0</v>
      </c>
      <c r="M226" s="88"/>
      <c r="N226" s="88"/>
      <c r="O226" s="39"/>
      <c r="P226" s="88">
        <f t="shared" si="159"/>
        <v>-3.1187553508534052</v>
      </c>
      <c r="Q226" s="88">
        <f t="shared" si="153"/>
        <v>-53.210525242671793</v>
      </c>
      <c r="R226" s="88">
        <f t="shared" si="160"/>
        <v>-1.0934999999999999</v>
      </c>
      <c r="S226" s="88">
        <f t="shared" si="154"/>
        <v>31.727</v>
      </c>
      <c r="T226" s="88">
        <f t="shared" si="161"/>
        <v>0</v>
      </c>
      <c r="U226" s="28">
        <f t="shared" si="155"/>
        <v>0</v>
      </c>
    </row>
    <row r="227" spans="1:21" x14ac:dyDescent="0.25">
      <c r="A227" s="25" t="s">
        <v>51</v>
      </c>
      <c r="B227" s="26">
        <v>1000</v>
      </c>
      <c r="C227" s="26">
        <f t="shared" si="130"/>
        <v>100</v>
      </c>
      <c r="D227" s="100">
        <v>2.4029999999999996</v>
      </c>
      <c r="E227" s="100"/>
      <c r="G227" s="28">
        <f t="shared" si="150"/>
        <v>873.64827433383186</v>
      </c>
      <c r="H227" s="89"/>
      <c r="I227" s="92" t="e">
        <f t="shared" si="151"/>
        <v>#NUM!</v>
      </c>
      <c r="J227" s="88"/>
      <c r="K227" s="88" t="e">
        <f t="shared" si="152"/>
        <v>#NUM!</v>
      </c>
      <c r="M227" s="88"/>
      <c r="N227" s="88"/>
      <c r="O227" s="39"/>
      <c r="P227" s="88"/>
      <c r="Q227" s="88">
        <f t="shared" si="153"/>
        <v>819.50982772072803</v>
      </c>
      <c r="R227" s="88"/>
      <c r="S227" s="88">
        <f t="shared" si="154"/>
        <v>935.37998002999961</v>
      </c>
      <c r="T227" s="88"/>
      <c r="U227" s="28">
        <f t="shared" si="155"/>
        <v>928.21070285999963</v>
      </c>
    </row>
    <row r="228" spans="1:21" x14ac:dyDescent="0.25">
      <c r="A228" s="25" t="s">
        <v>51</v>
      </c>
      <c r="B228" s="26">
        <v>500</v>
      </c>
      <c r="C228" s="26">
        <f t="shared" si="130"/>
        <v>50</v>
      </c>
      <c r="D228" s="100">
        <v>1.9650000000000001</v>
      </c>
      <c r="E228" s="100"/>
      <c r="G228" s="28">
        <f t="shared" si="150"/>
        <v>699.50565411888545</v>
      </c>
      <c r="H228" s="89"/>
      <c r="I228" s="92">
        <f t="shared" si="151"/>
        <v>531.56004775802921</v>
      </c>
      <c r="J228" s="88"/>
      <c r="K228" s="88">
        <f t="shared" si="152"/>
        <v>529.38732364007831</v>
      </c>
      <c r="M228" s="88"/>
      <c r="N228" s="88"/>
      <c r="O228" s="39"/>
      <c r="P228" s="88"/>
      <c r="Q228" s="88">
        <f t="shared" si="153"/>
        <v>660.43720408445313</v>
      </c>
      <c r="R228" s="88"/>
      <c r="S228" s="88">
        <f t="shared" si="154"/>
        <v>628.08200074999991</v>
      </c>
      <c r="T228" s="88"/>
      <c r="U228" s="28">
        <f t="shared" si="155"/>
        <v>635.48316150000005</v>
      </c>
    </row>
    <row r="229" spans="1:21" x14ac:dyDescent="0.25">
      <c r="A229" s="25" t="s">
        <v>51</v>
      </c>
      <c r="B229" s="26">
        <v>250</v>
      </c>
      <c r="C229" s="26">
        <f t="shared" si="130"/>
        <v>25</v>
      </c>
      <c r="D229" s="100">
        <v>1.0945</v>
      </c>
      <c r="E229" s="100"/>
      <c r="F229" s="12">
        <f t="shared" ref="F229:F234" si="162">(D229-$F$215)/$F$214</f>
        <v>237.05186258063682</v>
      </c>
      <c r="G229" s="28">
        <f t="shared" si="150"/>
        <v>353.40713608895169</v>
      </c>
      <c r="H229" s="89">
        <f t="shared" ref="H229:H234" si="163">(SQRT(4*$H$214*$H$216+4*$H$214*D229+$H$215^2)-$H$215)/(2*$H$214)</f>
        <v>240.74187164289845</v>
      </c>
      <c r="I229" s="92">
        <f t="shared" si="151"/>
        <v>239.97409378585385</v>
      </c>
      <c r="J229" s="88">
        <f t="shared" ref="J229:J234" si="164">(SQRT($J$215^2+4*$J$214*D229)-$J$215)/(2*$J$214)</f>
        <v>229.42738499734384</v>
      </c>
      <c r="K229" s="88">
        <f t="shared" si="152"/>
        <v>238.78353351609306</v>
      </c>
      <c r="M229" s="88"/>
      <c r="N229" s="88"/>
      <c r="O229" s="39"/>
      <c r="P229" s="88">
        <f t="shared" ref="P229:P234" si="165">$P$214*D229+$P$215</f>
        <v>236.70237003636541</v>
      </c>
      <c r="Q229" s="88">
        <f t="shared" si="153"/>
        <v>344.28944409500667</v>
      </c>
      <c r="R229" s="88">
        <f t="shared" ref="R229:R234" si="166">$R$214*D229^2+$R$215*D229-$R$216</f>
        <v>237.68666910275002</v>
      </c>
      <c r="S229" s="88">
        <f t="shared" si="154"/>
        <v>206.05109601749999</v>
      </c>
      <c r="T229" s="88">
        <f t="shared" ref="T229:T234" si="167">$T$214*D229^2+$T$215*D229</f>
        <v>237.65404680875002</v>
      </c>
      <c r="U229" s="28">
        <f t="shared" si="155"/>
        <v>217.20301058499999</v>
      </c>
    </row>
    <row r="230" spans="1:21" x14ac:dyDescent="0.25">
      <c r="A230" s="25" t="s">
        <v>51</v>
      </c>
      <c r="B230" s="26">
        <v>125</v>
      </c>
      <c r="C230" s="26">
        <f t="shared" si="130"/>
        <v>12.5</v>
      </c>
      <c r="D230" s="100">
        <v>0.55000000000000004</v>
      </c>
      <c r="E230" s="100"/>
      <c r="F230" s="12">
        <f t="shared" si="162"/>
        <v>117.47652950853652</v>
      </c>
      <c r="G230" s="28">
        <f t="shared" si="150"/>
        <v>136.92161849297364</v>
      </c>
      <c r="H230" s="89">
        <f t="shared" si="163"/>
        <v>119.09701872549378</v>
      </c>
      <c r="I230" s="92">
        <f t="shared" si="151"/>
        <v>111.70446456862005</v>
      </c>
      <c r="J230" s="88">
        <f t="shared" si="164"/>
        <v>112.53272273733552</v>
      </c>
      <c r="K230" s="88">
        <f t="shared" si="152"/>
        <v>110.71153423338268</v>
      </c>
      <c r="M230" s="88"/>
      <c r="N230" s="88"/>
      <c r="O230" s="39"/>
      <c r="P230" s="88">
        <f t="shared" si="165"/>
        <v>117.39437298443244</v>
      </c>
      <c r="Q230" s="88">
        <f t="shared" si="153"/>
        <v>146.53820306771939</v>
      </c>
      <c r="R230" s="88">
        <f t="shared" si="166"/>
        <v>114.73652750000001</v>
      </c>
      <c r="S230" s="88">
        <f t="shared" si="154"/>
        <v>69.713025000000002</v>
      </c>
      <c r="T230" s="88">
        <f t="shared" si="167"/>
        <v>114.32258750000001</v>
      </c>
      <c r="U230" s="28">
        <f t="shared" si="155"/>
        <v>66.160600000000002</v>
      </c>
    </row>
    <row r="231" spans="1:21" x14ac:dyDescent="0.25">
      <c r="A231" s="25" t="s">
        <v>51</v>
      </c>
      <c r="B231" s="26">
        <v>62.5</v>
      </c>
      <c r="C231" s="26">
        <f t="shared" si="130"/>
        <v>6.25</v>
      </c>
      <c r="D231" s="100">
        <v>0.27350000000000002</v>
      </c>
      <c r="E231" s="100"/>
      <c r="F231" s="12">
        <f t="shared" si="162"/>
        <v>56.755538517837259</v>
      </c>
      <c r="G231" s="28">
        <f t="shared" si="150"/>
        <v>26.989119658652371</v>
      </c>
      <c r="H231" s="89">
        <f t="shared" si="163"/>
        <v>59.497064716434167</v>
      </c>
      <c r="I231" s="92">
        <f t="shared" si="151"/>
        <v>54.13023530621075</v>
      </c>
      <c r="J231" s="88">
        <f t="shared" si="164"/>
        <v>55.31188083223978</v>
      </c>
      <c r="K231" s="88">
        <f t="shared" si="152"/>
        <v>53.206167706818569</v>
      </c>
      <c r="M231" s="88"/>
      <c r="N231" s="88"/>
      <c r="O231" s="39"/>
      <c r="P231" s="88">
        <f t="shared" si="165"/>
        <v>56.809136648602376</v>
      </c>
      <c r="Q231" s="88">
        <f t="shared" si="153"/>
        <v>46.119069653495458</v>
      </c>
      <c r="R231" s="88">
        <f t="shared" si="166"/>
        <v>55.455138054750009</v>
      </c>
      <c r="S231" s="88">
        <f t="shared" si="154"/>
        <v>38.087993257500003</v>
      </c>
      <c r="T231" s="88">
        <f t="shared" si="167"/>
        <v>55.561271328750003</v>
      </c>
      <c r="U231" s="28">
        <f t="shared" si="155"/>
        <v>22.044972465000001</v>
      </c>
    </row>
    <row r="232" spans="1:21" x14ac:dyDescent="0.25">
      <c r="A232" s="25" t="s">
        <v>51</v>
      </c>
      <c r="B232" s="26">
        <v>31.25</v>
      </c>
      <c r="C232" s="26">
        <f t="shared" si="130"/>
        <v>3.125</v>
      </c>
      <c r="D232" s="100">
        <v>0.14849999999999999</v>
      </c>
      <c r="E232" s="100"/>
      <c r="F232" s="12">
        <f t="shared" si="162"/>
        <v>29.304819263452419</v>
      </c>
      <c r="G232" s="28">
        <f t="shared" si="150"/>
        <v>-22.70911670406069</v>
      </c>
      <c r="H232" s="89">
        <f t="shared" si="163"/>
        <v>32.995802222473806</v>
      </c>
      <c r="I232" s="92">
        <f t="shared" si="151"/>
        <v>29.375228714351163</v>
      </c>
      <c r="J232" s="88">
        <f t="shared" si="164"/>
        <v>29.878545496193901</v>
      </c>
      <c r="K232" s="88">
        <f t="shared" si="152"/>
        <v>28.477919957610656</v>
      </c>
      <c r="M232" s="88"/>
      <c r="N232" s="88"/>
      <c r="O232" s="39"/>
      <c r="P232" s="88">
        <f t="shared" si="165"/>
        <v>29.419789299673766</v>
      </c>
      <c r="Q232" s="88">
        <f t="shared" si="153"/>
        <v>0.72163140113381985</v>
      </c>
      <c r="R232" s="88">
        <f t="shared" si="166"/>
        <v>29.352387804750002</v>
      </c>
      <c r="S232" s="88">
        <f t="shared" si="154"/>
        <v>32.105525757499997</v>
      </c>
      <c r="T232" s="88">
        <f t="shared" si="167"/>
        <v>29.851425078749998</v>
      </c>
      <c r="U232" s="28">
        <f t="shared" si="155"/>
        <v>9.3051124649999988</v>
      </c>
    </row>
    <row r="233" spans="1:21" x14ac:dyDescent="0.25">
      <c r="A233" s="25" t="s">
        <v>51</v>
      </c>
      <c r="B233" s="26">
        <v>15.625</v>
      </c>
      <c r="C233" s="26">
        <f t="shared" si="130"/>
        <v>1.5625</v>
      </c>
      <c r="D233" s="100">
        <v>4.4999999999999998E-2</v>
      </c>
      <c r="E233" s="100"/>
      <c r="F233" s="12">
        <f t="shared" si="162"/>
        <v>6.5756237208217785</v>
      </c>
      <c r="G233" s="28">
        <f t="shared" si="150"/>
        <v>-63.859256412387104</v>
      </c>
      <c r="H233" s="89">
        <f t="shared" si="163"/>
        <v>11.252909411081724</v>
      </c>
      <c r="I233" s="92">
        <f t="shared" si="151"/>
        <v>9.4085971892851035</v>
      </c>
      <c r="J233" s="88">
        <f t="shared" si="164"/>
        <v>9.0162585837699929</v>
      </c>
      <c r="K233" s="88">
        <f t="shared" si="152"/>
        <v>8.5317685326193331</v>
      </c>
      <c r="M233" s="88"/>
      <c r="N233" s="88"/>
      <c r="O233" s="39"/>
      <c r="P233" s="88">
        <f t="shared" si="165"/>
        <v>6.7414096947608897</v>
      </c>
      <c r="Q233" s="88">
        <f t="shared" si="153"/>
        <v>-36.867447471821606</v>
      </c>
      <c r="R233" s="88">
        <f t="shared" si="166"/>
        <v>8.0678292749999994</v>
      </c>
      <c r="S233" s="88">
        <f t="shared" si="154"/>
        <v>31.070096750000001</v>
      </c>
      <c r="T233" s="88">
        <f t="shared" si="167"/>
        <v>8.9665458749999996</v>
      </c>
      <c r="U233" s="28">
        <f t="shared" si="155"/>
        <v>2.1511934999999998</v>
      </c>
    </row>
    <row r="234" spans="1:21" x14ac:dyDescent="0.25">
      <c r="A234" s="25" t="s">
        <v>51</v>
      </c>
      <c r="B234" s="26">
        <v>0</v>
      </c>
      <c r="C234" s="26">
        <f t="shared" si="130"/>
        <v>0</v>
      </c>
      <c r="D234" s="100">
        <v>0</v>
      </c>
      <c r="E234" s="100"/>
      <c r="F234" s="12">
        <f t="shared" si="162"/>
        <v>-3.3066352107567609</v>
      </c>
      <c r="G234" s="28">
        <f t="shared" si="150"/>
        <v>-81.750621502963796</v>
      </c>
      <c r="H234" s="89">
        <f t="shared" si="163"/>
        <v>1.8548117278941172</v>
      </c>
      <c r="I234" s="92">
        <f t="shared" si="151"/>
        <v>0.86835134002818481</v>
      </c>
      <c r="J234" s="88">
        <f t="shared" si="164"/>
        <v>0</v>
      </c>
      <c r="K234" s="88">
        <f t="shared" si="152"/>
        <v>0</v>
      </c>
      <c r="M234" s="88"/>
      <c r="N234" s="88"/>
      <c r="O234" s="39"/>
      <c r="P234" s="88">
        <f t="shared" si="165"/>
        <v>-3.1187553508534052</v>
      </c>
      <c r="Q234" s="88">
        <f t="shared" si="153"/>
        <v>-53.210525242671793</v>
      </c>
      <c r="R234" s="88">
        <f t="shared" si="166"/>
        <v>-1.0934999999999999</v>
      </c>
      <c r="S234" s="88">
        <f t="shared" si="154"/>
        <v>31.727</v>
      </c>
      <c r="T234" s="88">
        <f t="shared" si="167"/>
        <v>0</v>
      </c>
      <c r="U234" s="28">
        <f t="shared" si="155"/>
        <v>0</v>
      </c>
    </row>
    <row r="235" spans="1:21" x14ac:dyDescent="0.25">
      <c r="A235" s="25" t="s">
        <v>55</v>
      </c>
      <c r="B235" s="26">
        <v>1000</v>
      </c>
      <c r="C235" s="26">
        <f t="shared" si="130"/>
        <v>100</v>
      </c>
      <c r="D235" s="100">
        <v>2.395</v>
      </c>
      <c r="E235" s="100"/>
      <c r="G235" s="28">
        <f t="shared" si="150"/>
        <v>870.46758720661819</v>
      </c>
      <c r="H235" s="89"/>
      <c r="I235" s="92" t="e">
        <f t="shared" si="151"/>
        <v>#NUM!</v>
      </c>
      <c r="J235" s="88"/>
      <c r="K235" s="88" t="e">
        <f t="shared" si="152"/>
        <v>#NUM!</v>
      </c>
      <c r="M235" s="88"/>
      <c r="N235" s="88"/>
      <c r="O235" s="39"/>
      <c r="P235" s="88"/>
      <c r="Q235" s="88">
        <f t="shared" si="153"/>
        <v>816.60439167257709</v>
      </c>
      <c r="R235" s="88"/>
      <c r="S235" s="88">
        <f t="shared" si="154"/>
        <v>929.19732674999989</v>
      </c>
      <c r="T235" s="88"/>
      <c r="U235" s="28">
        <f t="shared" si="155"/>
        <v>922.37030349999986</v>
      </c>
    </row>
    <row r="236" spans="1:21" x14ac:dyDescent="0.25">
      <c r="A236" s="25" t="s">
        <v>55</v>
      </c>
      <c r="B236" s="26">
        <v>500</v>
      </c>
      <c r="C236" s="26">
        <f t="shared" si="130"/>
        <v>50</v>
      </c>
      <c r="D236" s="100">
        <v>1.9295</v>
      </c>
      <c r="E236" s="100"/>
      <c r="G236" s="28">
        <f t="shared" si="150"/>
        <v>685.39135499187489</v>
      </c>
      <c r="H236" s="89"/>
      <c r="I236" s="92">
        <f t="shared" si="151"/>
        <v>515.12445541513614</v>
      </c>
      <c r="J236" s="88"/>
      <c r="K236" s="88">
        <f t="shared" si="152"/>
        <v>513.04815794669821</v>
      </c>
      <c r="M236" s="88"/>
      <c r="N236" s="88"/>
      <c r="O236" s="39"/>
      <c r="P236" s="88"/>
      <c r="Q236" s="88">
        <f t="shared" si="153"/>
        <v>647.54433162078237</v>
      </c>
      <c r="R236" s="88"/>
      <c r="S236" s="88">
        <f t="shared" si="154"/>
        <v>605.96021781749994</v>
      </c>
      <c r="T236" s="88"/>
      <c r="U236" s="28">
        <f t="shared" si="155"/>
        <v>614.17032718500002</v>
      </c>
    </row>
    <row r="237" spans="1:21" x14ac:dyDescent="0.25">
      <c r="A237" s="25" t="s">
        <v>55</v>
      </c>
      <c r="B237" s="26">
        <v>250</v>
      </c>
      <c r="C237" s="26">
        <f t="shared" si="130"/>
        <v>25</v>
      </c>
      <c r="D237" s="100">
        <v>1.115</v>
      </c>
      <c r="E237" s="100"/>
      <c r="F237" s="12">
        <f t="shared" ref="F237:F242" si="168">(D237-$F$215)/$F$214</f>
        <v>241.55378053835594</v>
      </c>
      <c r="G237" s="28">
        <f t="shared" si="150"/>
        <v>361.55764685243662</v>
      </c>
      <c r="H237" s="89">
        <f t="shared" ref="H237:H242" si="169">(SQRT(4*$H$214*$H$216+4*$H$214*D237+$H$215^2)-$H$215)/(2*$H$214)</f>
        <v>245.44108169253352</v>
      </c>
      <c r="I237" s="92">
        <f t="shared" si="151"/>
        <v>245.30686226980623</v>
      </c>
      <c r="J237" s="88">
        <f t="shared" ref="J237:J242" si="170">(SQRT($J$215^2+4*$J$214*D237)-$J$215)/(2*$J$214)</f>
        <v>233.94616127506802</v>
      </c>
      <c r="K237" s="88">
        <f t="shared" si="152"/>
        <v>244.1063696411631</v>
      </c>
      <c r="M237" s="88"/>
      <c r="N237" s="88"/>
      <c r="O237" s="39"/>
      <c r="P237" s="88">
        <f t="shared" ref="P237:P242" si="171">$P$214*D237+$P$215</f>
        <v>241.19422300158971</v>
      </c>
      <c r="Q237" s="88">
        <f t="shared" si="153"/>
        <v>351.73462396839398</v>
      </c>
      <c r="R237" s="88">
        <f t="shared" ref="R237:R242" si="172">$R$214*D237^2+$R$215*D237-$R$216</f>
        <v>242.47653847499998</v>
      </c>
      <c r="S237" s="88">
        <f t="shared" si="154"/>
        <v>213.10299074999998</v>
      </c>
      <c r="T237" s="88">
        <f t="shared" ref="T237:T242" si="173">$T$214*D237^2+$T$215*D237</f>
        <v>242.49468787500001</v>
      </c>
      <c r="U237" s="28">
        <f t="shared" si="155"/>
        <v>224.55219149999999</v>
      </c>
    </row>
    <row r="238" spans="1:21" x14ac:dyDescent="0.25">
      <c r="A238" s="25" t="s">
        <v>55</v>
      </c>
      <c r="B238" s="26">
        <v>125</v>
      </c>
      <c r="C238" s="26">
        <f t="shared" si="130"/>
        <v>12.5</v>
      </c>
      <c r="D238" s="100">
        <v>0.55600000000000005</v>
      </c>
      <c r="E238" s="100"/>
      <c r="F238" s="12">
        <f t="shared" si="168"/>
        <v>118.79416403274698</v>
      </c>
      <c r="G238" s="28">
        <f t="shared" si="150"/>
        <v>139.30713383838386</v>
      </c>
      <c r="H238" s="89">
        <f t="shared" si="169"/>
        <v>120.40579149216005</v>
      </c>
      <c r="I238" s="92">
        <f t="shared" si="151"/>
        <v>113.00151449737803</v>
      </c>
      <c r="J238" s="88">
        <f t="shared" si="170"/>
        <v>113.78961531050263</v>
      </c>
      <c r="K238" s="88">
        <f t="shared" si="152"/>
        <v>112.00691446487245</v>
      </c>
      <c r="M238" s="88"/>
      <c r="N238" s="88"/>
      <c r="O238" s="39"/>
      <c r="P238" s="88">
        <f t="shared" si="171"/>
        <v>118.70906165718101</v>
      </c>
      <c r="Q238" s="88">
        <f t="shared" si="153"/>
        <v>148.71728010383276</v>
      </c>
      <c r="R238" s="88">
        <f t="shared" si="172"/>
        <v>116.046468176</v>
      </c>
      <c r="S238" s="88">
        <f t="shared" si="154"/>
        <v>70.680093120000009</v>
      </c>
      <c r="T238" s="88">
        <f t="shared" si="173"/>
        <v>115.62657176000002</v>
      </c>
      <c r="U238" s="28">
        <f t="shared" si="155"/>
        <v>67.361201440000016</v>
      </c>
    </row>
    <row r="239" spans="1:21" x14ac:dyDescent="0.25">
      <c r="A239" s="25" t="s">
        <v>55</v>
      </c>
      <c r="B239" s="26">
        <v>62.5</v>
      </c>
      <c r="C239" s="26">
        <f t="shared" si="130"/>
        <v>6.25</v>
      </c>
      <c r="D239" s="100">
        <v>0.26600000000000001</v>
      </c>
      <c r="E239" s="100"/>
      <c r="F239" s="12">
        <f t="shared" si="168"/>
        <v>55.108495362574168</v>
      </c>
      <c r="G239" s="28">
        <f t="shared" si="150"/>
        <v>24.007225476889584</v>
      </c>
      <c r="H239" s="89">
        <f t="shared" si="169"/>
        <v>57.899397118333447</v>
      </c>
      <c r="I239" s="92">
        <f t="shared" si="151"/>
        <v>52.624131640118755</v>
      </c>
      <c r="J239" s="88">
        <f t="shared" si="170"/>
        <v>53.778423772694872</v>
      </c>
      <c r="K239" s="88">
        <f t="shared" si="152"/>
        <v>51.7017375464061</v>
      </c>
      <c r="M239" s="88"/>
      <c r="N239" s="88"/>
      <c r="O239" s="39"/>
      <c r="P239" s="88">
        <f t="shared" si="171"/>
        <v>55.165775807666655</v>
      </c>
      <c r="Q239" s="88">
        <f t="shared" si="153"/>
        <v>43.395223358353761</v>
      </c>
      <c r="R239" s="88">
        <f t="shared" si="172"/>
        <v>53.876731596000006</v>
      </c>
      <c r="S239" s="88">
        <f t="shared" si="154"/>
        <v>37.583048519999998</v>
      </c>
      <c r="T239" s="88">
        <f t="shared" si="173"/>
        <v>54.00366846</v>
      </c>
      <c r="U239" s="28">
        <f t="shared" si="155"/>
        <v>21.154086240000002</v>
      </c>
    </row>
    <row r="240" spans="1:21" x14ac:dyDescent="0.25">
      <c r="A240" s="25" t="s">
        <v>55</v>
      </c>
      <c r="B240" s="26">
        <v>31.25</v>
      </c>
      <c r="C240" s="26">
        <f t="shared" si="130"/>
        <v>3.125</v>
      </c>
      <c r="D240" s="100">
        <v>0.12</v>
      </c>
      <c r="E240" s="100"/>
      <c r="F240" s="12">
        <f t="shared" si="168"/>
        <v>23.046055273452676</v>
      </c>
      <c r="G240" s="28">
        <f t="shared" si="150"/>
        <v>-34.040314594759266</v>
      </c>
      <c r="H240" s="89">
        <f t="shared" si="169"/>
        <v>26.990760634092922</v>
      </c>
      <c r="I240" s="92">
        <f t="shared" si="151"/>
        <v>23.830893287672712</v>
      </c>
      <c r="J240" s="88">
        <f t="shared" si="170"/>
        <v>24.116319372010416</v>
      </c>
      <c r="K240" s="88">
        <f t="shared" si="152"/>
        <v>22.939366723979486</v>
      </c>
      <c r="M240" s="88"/>
      <c r="N240" s="88"/>
      <c r="O240" s="39"/>
      <c r="P240" s="88">
        <f t="shared" si="171"/>
        <v>23.175018104118049</v>
      </c>
      <c r="Q240" s="88">
        <f t="shared" si="153"/>
        <v>-9.6289845204046287</v>
      </c>
      <c r="R240" s="88">
        <f t="shared" si="172"/>
        <v>23.4617304</v>
      </c>
      <c r="S240" s="88">
        <f t="shared" si="154"/>
        <v>31.466287999999999</v>
      </c>
      <c r="T240" s="88">
        <f t="shared" si="173"/>
        <v>24.064104</v>
      </c>
      <c r="U240" s="28">
        <f t="shared" si="155"/>
        <v>7.0283759999999997</v>
      </c>
    </row>
    <row r="241" spans="1:37" x14ac:dyDescent="0.25">
      <c r="A241" s="25" t="s">
        <v>55</v>
      </c>
      <c r="B241" s="26">
        <v>15.625</v>
      </c>
      <c r="C241" s="26">
        <f t="shared" si="130"/>
        <v>1.5625</v>
      </c>
      <c r="D241" s="100">
        <v>5.2999999999999999E-2</v>
      </c>
      <c r="E241" s="100"/>
      <c r="F241" s="12">
        <f t="shared" si="168"/>
        <v>8.3324697531024068</v>
      </c>
      <c r="G241" s="28">
        <f t="shared" si="150"/>
        <v>-60.678569285173467</v>
      </c>
      <c r="H241" s="89">
        <f t="shared" si="169"/>
        <v>12.927166765944765</v>
      </c>
      <c r="I241" s="92">
        <f t="shared" si="151"/>
        <v>10.935615673676793</v>
      </c>
      <c r="J241" s="88">
        <f t="shared" si="170"/>
        <v>10.622567789287437</v>
      </c>
      <c r="K241" s="88">
        <f t="shared" si="152"/>
        <v>10.057253785112087</v>
      </c>
      <c r="M241" s="88"/>
      <c r="N241" s="88"/>
      <c r="O241" s="39"/>
      <c r="P241" s="88">
        <f t="shared" si="171"/>
        <v>8.4943279250923212</v>
      </c>
      <c r="Q241" s="88">
        <f t="shared" si="153"/>
        <v>-33.962011423670461</v>
      </c>
      <c r="R241" s="88">
        <f t="shared" si="172"/>
        <v>9.702399819</v>
      </c>
      <c r="S241" s="88">
        <f t="shared" si="154"/>
        <v>31.02355803</v>
      </c>
      <c r="T241" s="88">
        <f t="shared" si="173"/>
        <v>10.567821315000002</v>
      </c>
      <c r="U241" s="28">
        <f t="shared" si="155"/>
        <v>2.5944888599999998</v>
      </c>
    </row>
    <row r="242" spans="1:37" x14ac:dyDescent="0.25">
      <c r="A242" s="25" t="s">
        <v>55</v>
      </c>
      <c r="B242" s="26">
        <v>0</v>
      </c>
      <c r="C242" s="26">
        <f t="shared" si="130"/>
        <v>0</v>
      </c>
      <c r="D242" s="100">
        <v>0</v>
      </c>
      <c r="E242" s="100"/>
      <c r="F242" s="12">
        <f t="shared" si="168"/>
        <v>-3.3066352107567609</v>
      </c>
      <c r="G242" s="28">
        <f t="shared" si="150"/>
        <v>-81.750621502963796</v>
      </c>
      <c r="H242" s="89">
        <f t="shared" si="169"/>
        <v>1.8548117278941172</v>
      </c>
      <c r="I242" s="92">
        <f t="shared" si="151"/>
        <v>0.86835134002818481</v>
      </c>
      <c r="J242" s="88">
        <f t="shared" si="170"/>
        <v>0</v>
      </c>
      <c r="K242" s="88">
        <f t="shared" si="152"/>
        <v>0</v>
      </c>
      <c r="M242" s="88"/>
      <c r="N242" s="88"/>
      <c r="O242" s="39"/>
      <c r="P242" s="88">
        <f t="shared" si="171"/>
        <v>-3.1187553508534052</v>
      </c>
      <c r="Q242" s="88">
        <f t="shared" si="153"/>
        <v>-53.210525242671793</v>
      </c>
      <c r="R242" s="88">
        <f t="shared" si="172"/>
        <v>-1.0934999999999999</v>
      </c>
      <c r="S242" s="88">
        <f t="shared" si="154"/>
        <v>31.727</v>
      </c>
      <c r="T242" s="88">
        <f t="shared" si="173"/>
        <v>0</v>
      </c>
      <c r="U242" s="28">
        <f t="shared" si="155"/>
        <v>0</v>
      </c>
    </row>
    <row r="243" spans="1:37" x14ac:dyDescent="0.25">
      <c r="A243" s="25" t="s">
        <v>55</v>
      </c>
      <c r="B243" s="26">
        <v>1000</v>
      </c>
      <c r="C243" s="26">
        <f t="shared" si="130"/>
        <v>100</v>
      </c>
      <c r="D243" s="100">
        <v>2.4474999999999998</v>
      </c>
      <c r="E243" s="100"/>
      <c r="G243" s="28">
        <f t="shared" si="150"/>
        <v>891.3408464789577</v>
      </c>
      <c r="H243" s="89"/>
      <c r="I243" s="92" t="e">
        <f t="shared" si="151"/>
        <v>#NUM!</v>
      </c>
      <c r="J243" s="88"/>
      <c r="K243" s="88" t="e">
        <f t="shared" si="152"/>
        <v>#NUM!</v>
      </c>
      <c r="M243" s="88"/>
      <c r="N243" s="88"/>
      <c r="O243" s="39"/>
      <c r="P243" s="88"/>
      <c r="Q243" s="88">
        <f t="shared" si="153"/>
        <v>835.67131573856886</v>
      </c>
      <c r="R243" s="88"/>
      <c r="S243" s="88">
        <f t="shared" si="154"/>
        <v>970.15803543749973</v>
      </c>
      <c r="T243" s="88"/>
      <c r="U243" s="28">
        <f t="shared" si="155"/>
        <v>961.03326962499978</v>
      </c>
    </row>
    <row r="244" spans="1:37" x14ac:dyDescent="0.25">
      <c r="A244" s="25" t="s">
        <v>55</v>
      </c>
      <c r="B244" s="26">
        <v>500</v>
      </c>
      <c r="C244" s="26">
        <f t="shared" si="130"/>
        <v>50</v>
      </c>
      <c r="D244" s="100">
        <v>1.964</v>
      </c>
      <c r="E244" s="100"/>
      <c r="G244" s="28">
        <f t="shared" si="150"/>
        <v>699.10806822798361</v>
      </c>
      <c r="H244" s="89"/>
      <c r="I244" s="92">
        <f t="shared" si="151"/>
        <v>531.08657638903173</v>
      </c>
      <c r="J244" s="88"/>
      <c r="K244" s="88">
        <f t="shared" si="152"/>
        <v>528.91675483973188</v>
      </c>
      <c r="M244" s="88"/>
      <c r="N244" s="88"/>
      <c r="O244" s="39"/>
      <c r="P244" s="88"/>
      <c r="Q244" s="88">
        <f t="shared" si="153"/>
        <v>660.07402457843409</v>
      </c>
      <c r="R244" s="88"/>
      <c r="S244" s="88">
        <f t="shared" si="154"/>
        <v>627.45313631999989</v>
      </c>
      <c r="T244" s="88"/>
      <c r="U244" s="28">
        <f t="shared" si="155"/>
        <v>634.87784783999996</v>
      </c>
    </row>
    <row r="245" spans="1:37" x14ac:dyDescent="0.25">
      <c r="A245" s="25" t="s">
        <v>55</v>
      </c>
      <c r="B245" s="26">
        <v>250</v>
      </c>
      <c r="C245" s="26">
        <f t="shared" si="130"/>
        <v>25</v>
      </c>
      <c r="D245" s="100">
        <v>1.1564999999999999</v>
      </c>
      <c r="E245" s="100"/>
      <c r="F245" s="12">
        <f t="shared" ref="F245:F250" si="174">(D245-$F$215)/$F$214</f>
        <v>250.66741933081167</v>
      </c>
      <c r="G245" s="28">
        <f t="shared" si="150"/>
        <v>378.05746132485729</v>
      </c>
      <c r="H245" s="89">
        <f t="shared" ref="H245:H250" si="175">(SQRT(4*$H$214*$H$216+4*$H$214*D245+$H$215^2)-$H$215)/(2*$H$214)</f>
        <v>254.98214703682453</v>
      </c>
      <c r="I245" s="92">
        <f t="shared" si="151"/>
        <v>256.24127913040809</v>
      </c>
      <c r="J245" s="88">
        <f t="shared" ref="J245:J250" si="176">(SQRT($J$215^2+4*$J$214*D245)-$J$215)/(2*$J$214)</f>
        <v>243.12162489867427</v>
      </c>
      <c r="K245" s="88">
        <f t="shared" si="152"/>
        <v>255.01989421414831</v>
      </c>
      <c r="M245" s="88"/>
      <c r="N245" s="88"/>
      <c r="O245" s="39"/>
      <c r="P245" s="88">
        <f t="shared" ref="P245:P250" si="177">$P$214*D245+$P$215</f>
        <v>250.28748632143396</v>
      </c>
      <c r="Q245" s="88">
        <f t="shared" si="153"/>
        <v>366.80657346817799</v>
      </c>
      <c r="R245" s="88">
        <f t="shared" ref="R245:R250" si="178">$R$214*D245^2+$R$215*D245-$R$216</f>
        <v>252.20884484474996</v>
      </c>
      <c r="S245" s="88">
        <f t="shared" si="154"/>
        <v>227.80504655749996</v>
      </c>
      <c r="T245" s="88">
        <f t="shared" ref="T245:T250" si="179">$T$214*D245^2+$T$215*D245</f>
        <v>252.33786547874996</v>
      </c>
      <c r="U245" s="28">
        <f t="shared" si="155"/>
        <v>239.79913006499993</v>
      </c>
    </row>
    <row r="246" spans="1:37" x14ac:dyDescent="0.25">
      <c r="A246" s="25" t="s">
        <v>55</v>
      </c>
      <c r="B246" s="26">
        <v>125</v>
      </c>
      <c r="C246" s="26">
        <f t="shared" si="130"/>
        <v>12.5</v>
      </c>
      <c r="D246" s="100">
        <v>0.59149999999999991</v>
      </c>
      <c r="E246" s="100"/>
      <c r="F246" s="12">
        <f t="shared" si="174"/>
        <v>126.59016830099225</v>
      </c>
      <c r="G246" s="28">
        <f t="shared" si="150"/>
        <v>153.42143296539433</v>
      </c>
      <c r="H246" s="89">
        <f t="shared" si="175"/>
        <v>128.16317050992507</v>
      </c>
      <c r="I246" s="92">
        <f t="shared" si="151"/>
        <v>120.7208643966014</v>
      </c>
      <c r="J246" s="88">
        <f t="shared" si="176"/>
        <v>121.23981872909276</v>
      </c>
      <c r="K246" s="88">
        <f t="shared" si="152"/>
        <v>119.71620995859452</v>
      </c>
      <c r="M246" s="88"/>
      <c r="N246" s="88"/>
      <c r="O246" s="39"/>
      <c r="P246" s="88">
        <f t="shared" si="177"/>
        <v>126.48763630427672</v>
      </c>
      <c r="Q246" s="88">
        <f t="shared" si="153"/>
        <v>161.61015256750341</v>
      </c>
      <c r="R246" s="88">
        <f t="shared" si="178"/>
        <v>123.81741542474998</v>
      </c>
      <c r="S246" s="88">
        <f t="shared" si="154"/>
        <v>76.645986157499976</v>
      </c>
      <c r="T246" s="88">
        <f t="shared" si="179"/>
        <v>123.36690877874999</v>
      </c>
      <c r="U246" s="28">
        <f t="shared" si="155"/>
        <v>74.676230264999973</v>
      </c>
    </row>
    <row r="247" spans="1:37" x14ac:dyDescent="0.25">
      <c r="A247" s="25" t="s">
        <v>55</v>
      </c>
      <c r="B247" s="26">
        <v>62.5</v>
      </c>
      <c r="C247" s="26">
        <f t="shared" si="130"/>
        <v>6.25</v>
      </c>
      <c r="D247" s="100">
        <v>0.29349999999999998</v>
      </c>
      <c r="E247" s="100"/>
      <c r="F247" s="12">
        <f t="shared" si="174"/>
        <v>61.147653598538824</v>
      </c>
      <c r="G247" s="28">
        <f t="shared" si="150"/>
        <v>34.94083747668644</v>
      </c>
      <c r="H247" s="89">
        <f t="shared" si="175"/>
        <v>63.762305935925134</v>
      </c>
      <c r="I247" s="92">
        <f t="shared" si="151"/>
        <v>58.159950879008676</v>
      </c>
      <c r="J247" s="88">
        <f t="shared" si="176"/>
        <v>59.40581005362553</v>
      </c>
      <c r="K247" s="88">
        <f t="shared" si="152"/>
        <v>57.23137567650484</v>
      </c>
      <c r="M247" s="88"/>
      <c r="N247" s="88"/>
      <c r="O247" s="39"/>
      <c r="P247" s="88">
        <f t="shared" si="177"/>
        <v>61.19143222443094</v>
      </c>
      <c r="Q247" s="88">
        <f t="shared" si="153"/>
        <v>53.382659773873314</v>
      </c>
      <c r="R247" s="88">
        <f t="shared" si="178"/>
        <v>59.671861994749996</v>
      </c>
      <c r="S247" s="88">
        <f t="shared" si="154"/>
        <v>39.5256310575</v>
      </c>
      <c r="T247" s="88">
        <f t="shared" si="179"/>
        <v>59.724248228749993</v>
      </c>
      <c r="U247" s="28">
        <f t="shared" si="155"/>
        <v>24.499616064999998</v>
      </c>
    </row>
    <row r="248" spans="1:37" x14ac:dyDescent="0.25">
      <c r="A248" s="25" t="s">
        <v>55</v>
      </c>
      <c r="B248" s="26">
        <v>31.25</v>
      </c>
      <c r="C248" s="26">
        <f t="shared" si="130"/>
        <v>3.125</v>
      </c>
      <c r="D248" s="100">
        <v>0.63149999999999995</v>
      </c>
      <c r="E248" s="100"/>
      <c r="F248" s="12">
        <f t="shared" si="174"/>
        <v>135.37439846239539</v>
      </c>
      <c r="G248" s="28">
        <f t="shared" si="150"/>
        <v>169.32486860146253</v>
      </c>
      <c r="H248" s="89">
        <f t="shared" si="175"/>
        <v>136.93238110315031</v>
      </c>
      <c r="I248" s="92">
        <f t="shared" si="151"/>
        <v>129.51343147053126</v>
      </c>
      <c r="J248" s="88">
        <f t="shared" si="176"/>
        <v>129.66247129232679</v>
      </c>
      <c r="K248" s="88">
        <f t="shared" si="152"/>
        <v>128.49707441503128</v>
      </c>
      <c r="M248" s="88"/>
      <c r="N248" s="88"/>
      <c r="O248" s="39"/>
      <c r="P248" s="88">
        <f t="shared" si="177"/>
        <v>135.25222745593388</v>
      </c>
      <c r="Q248" s="88">
        <f t="shared" si="153"/>
        <v>176.13733280825915</v>
      </c>
      <c r="R248" s="88">
        <f t="shared" si="178"/>
        <v>132.61536314475001</v>
      </c>
      <c r="S248" s="88">
        <f t="shared" si="154"/>
        <v>83.868442557499989</v>
      </c>
      <c r="T248" s="88">
        <f t="shared" si="179"/>
        <v>132.13986097874999</v>
      </c>
      <c r="U248" s="28">
        <f t="shared" si="155"/>
        <v>83.352007064999981</v>
      </c>
    </row>
    <row r="249" spans="1:37" x14ac:dyDescent="0.25">
      <c r="A249" s="25" t="s">
        <v>55</v>
      </c>
      <c r="B249" s="26">
        <v>15.625</v>
      </c>
      <c r="C249" s="26">
        <f t="shared" si="130"/>
        <v>1.5625</v>
      </c>
      <c r="D249" s="100">
        <v>5.1999999999999998E-2</v>
      </c>
      <c r="E249" s="100"/>
      <c r="F249" s="12">
        <f t="shared" si="174"/>
        <v>8.1128639990673292</v>
      </c>
      <c r="G249" s="28">
        <f t="shared" si="150"/>
        <v>-61.076155176075169</v>
      </c>
      <c r="H249" s="89">
        <f t="shared" si="175"/>
        <v>12.717826834887937</v>
      </c>
      <c r="I249" s="92">
        <f t="shared" si="151"/>
        <v>10.744592223805183</v>
      </c>
      <c r="J249" s="88">
        <f t="shared" si="176"/>
        <v>10.421722459805563</v>
      </c>
      <c r="K249" s="88">
        <f t="shared" si="152"/>
        <v>9.8664224291797566</v>
      </c>
      <c r="M249" s="88"/>
      <c r="N249" s="88"/>
      <c r="O249" s="39"/>
      <c r="P249" s="88">
        <f t="shared" si="177"/>
        <v>8.2752131463008922</v>
      </c>
      <c r="Q249" s="88">
        <f t="shared" si="153"/>
        <v>-34.325190929689356</v>
      </c>
      <c r="R249" s="88">
        <f t="shared" si="178"/>
        <v>9.4979812639999999</v>
      </c>
      <c r="S249" s="88">
        <f t="shared" si="154"/>
        <v>31.028215679999999</v>
      </c>
      <c r="T249" s="88">
        <f t="shared" si="179"/>
        <v>10.36754264</v>
      </c>
      <c r="U249" s="28">
        <f t="shared" si="155"/>
        <v>2.53807216</v>
      </c>
    </row>
    <row r="250" spans="1:37" ht="15.75" thickBot="1" x14ac:dyDescent="0.3">
      <c r="A250" s="29" t="s">
        <v>55</v>
      </c>
      <c r="B250" s="30">
        <v>0</v>
      </c>
      <c r="C250" s="30">
        <f t="shared" si="130"/>
        <v>0</v>
      </c>
      <c r="D250" s="94">
        <v>0</v>
      </c>
      <c r="E250" s="94"/>
      <c r="F250" s="32">
        <f t="shared" si="174"/>
        <v>-3.3066352107567609</v>
      </c>
      <c r="G250" s="32">
        <f t="shared" si="150"/>
        <v>-81.750621502963796</v>
      </c>
      <c r="H250" s="95">
        <f t="shared" si="175"/>
        <v>1.8548117278941172</v>
      </c>
      <c r="I250" s="97">
        <f t="shared" si="151"/>
        <v>0.86835134002818481</v>
      </c>
      <c r="J250" s="99">
        <f t="shared" si="176"/>
        <v>0</v>
      </c>
      <c r="K250" s="99">
        <f t="shared" si="152"/>
        <v>0</v>
      </c>
      <c r="L250" s="32"/>
      <c r="M250" s="99"/>
      <c r="N250" s="99"/>
      <c r="O250" s="47"/>
      <c r="P250" s="99">
        <f t="shared" si="177"/>
        <v>-3.1187553508534052</v>
      </c>
      <c r="Q250" s="99">
        <f t="shared" si="153"/>
        <v>-53.210525242671793</v>
      </c>
      <c r="R250" s="99">
        <f t="shared" si="178"/>
        <v>-1.0934999999999999</v>
      </c>
      <c r="S250" s="99">
        <f t="shared" si="154"/>
        <v>31.727</v>
      </c>
      <c r="T250" s="99">
        <f t="shared" si="179"/>
        <v>0</v>
      </c>
      <c r="U250" s="32">
        <f t="shared" si="155"/>
        <v>0</v>
      </c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</row>
    <row r="251" spans="1:37" x14ac:dyDescent="0.25">
      <c r="A251" s="25"/>
      <c r="B251" s="17">
        <v>1000</v>
      </c>
      <c r="C251" s="17">
        <f>B251/10</f>
        <v>100</v>
      </c>
      <c r="D251" s="104">
        <v>2.4279999999999999</v>
      </c>
      <c r="E251" s="104"/>
      <c r="H251" s="28"/>
      <c r="I251" s="28"/>
      <c r="J251" s="28"/>
      <c r="K251" s="28"/>
      <c r="L251" s="28"/>
      <c r="M251" s="28"/>
      <c r="N251" s="28"/>
      <c r="O251" s="37"/>
      <c r="P251" s="28"/>
      <c r="Q251" s="28"/>
      <c r="R251" s="28"/>
    </row>
    <row r="252" spans="1:37" x14ac:dyDescent="0.25">
      <c r="A252" s="25"/>
      <c r="B252" s="17">
        <f>B251/2</f>
        <v>500</v>
      </c>
      <c r="C252" s="17">
        <f t="shared" ref="C252:C290" si="180">B252/10</f>
        <v>50</v>
      </c>
      <c r="D252" s="104">
        <v>1.8955</v>
      </c>
      <c r="E252" s="105" t="s">
        <v>97</v>
      </c>
      <c r="F252" s="12">
        <f>SLOPE(D253:D258,B253:B258)</f>
        <v>4.5753216589861749E-3</v>
      </c>
      <c r="G252" s="19">
        <f>SLOPE(D251:D258,B251:B258)</f>
        <v>2.5236689284807139E-3</v>
      </c>
      <c r="H252" s="12">
        <v>-4.0000000000000001E-8</v>
      </c>
      <c r="I252" s="12">
        <v>-3.0000000000000001E-6</v>
      </c>
      <c r="J252" s="12">
        <v>-7.9999999999999996E-7</v>
      </c>
      <c r="K252" s="28">
        <v>-3.0000000000000001E-6</v>
      </c>
      <c r="O252" s="39"/>
      <c r="P252" s="12">
        <f>SLOPE(B253:B258,D253:D258)</f>
        <v>218.28264224623672</v>
      </c>
      <c r="Q252" s="50">
        <f>SLOPE(B251:B258,D251:D258)</f>
        <v>364.56485737921645</v>
      </c>
      <c r="R252" s="12">
        <v>3.2770000000000001</v>
      </c>
      <c r="S252" s="12">
        <v>162.46</v>
      </c>
      <c r="T252" s="12">
        <v>9.1304999999999996</v>
      </c>
      <c r="U252" s="12">
        <v>141.61000000000001</v>
      </c>
    </row>
    <row r="253" spans="1:37" x14ac:dyDescent="0.25">
      <c r="A253" s="25"/>
      <c r="B253" s="17">
        <f t="shared" ref="B253:B257" si="181">B252/2</f>
        <v>250</v>
      </c>
      <c r="C253" s="17">
        <f t="shared" si="180"/>
        <v>25</v>
      </c>
      <c r="D253" s="104">
        <v>1.1555</v>
      </c>
      <c r="E253" s="105" t="s">
        <v>98</v>
      </c>
      <c r="F253" s="12">
        <f>INTERCEPT(D253:D258,B253:B258)</f>
        <v>1.1971428571428522E-2</v>
      </c>
      <c r="G253" s="12">
        <f>INTERCEPT(D251:D258,B251:B258)</f>
        <v>0.20044930875576039</v>
      </c>
      <c r="H253" s="12">
        <v>4.5999999999999999E-3</v>
      </c>
      <c r="I253" s="12">
        <v>5.1999999999999998E-3</v>
      </c>
      <c r="J253" s="12">
        <v>4.7999999999999996E-3</v>
      </c>
      <c r="K253" s="28">
        <v>5.1999999999999998E-3</v>
      </c>
      <c r="O253" s="39"/>
      <c r="P253" s="12">
        <f>INTERCEPT(B253:B258,D253:D258)</f>
        <v>-2.5092809098982514</v>
      </c>
      <c r="Q253" s="12">
        <f>INTERCEPT(B251:B258,D251:D258)</f>
        <v>-53.243194320336158</v>
      </c>
      <c r="R253" s="12">
        <v>214.43</v>
      </c>
      <c r="S253" s="12">
        <v>14.1</v>
      </c>
      <c r="T253" s="12">
        <v>206.08</v>
      </c>
      <c r="U253" s="12">
        <v>46.063000000000002</v>
      </c>
    </row>
    <row r="254" spans="1:37" x14ac:dyDescent="0.25">
      <c r="A254" s="25"/>
      <c r="B254" s="17">
        <f t="shared" si="181"/>
        <v>125</v>
      </c>
      <c r="C254" s="17">
        <f t="shared" si="180"/>
        <v>12.5</v>
      </c>
      <c r="D254" s="104">
        <v>0.58499999999999996</v>
      </c>
      <c r="E254" s="105" t="s">
        <v>99</v>
      </c>
      <c r="H254" s="12">
        <v>1.17E-2</v>
      </c>
      <c r="I254" s="12">
        <v>1.5E-3</v>
      </c>
      <c r="L254" s="28"/>
      <c r="O254" s="39"/>
      <c r="R254" s="12">
        <v>2.0219999999999998</v>
      </c>
      <c r="S254" s="12">
        <v>30.515000000000001</v>
      </c>
    </row>
    <row r="255" spans="1:37" x14ac:dyDescent="0.25">
      <c r="A255" s="25"/>
      <c r="B255" s="17">
        <f t="shared" si="181"/>
        <v>62.5</v>
      </c>
      <c r="C255" s="17">
        <f t="shared" si="180"/>
        <v>6.25</v>
      </c>
      <c r="D255" s="104">
        <v>0.29849999999999999</v>
      </c>
      <c r="E255" s="104"/>
      <c r="L255" s="28"/>
      <c r="O255" s="39"/>
    </row>
    <row r="256" spans="1:37" x14ac:dyDescent="0.25">
      <c r="A256" s="25"/>
      <c r="B256" s="17">
        <f t="shared" si="181"/>
        <v>31.25</v>
      </c>
      <c r="C256" s="17">
        <f t="shared" si="180"/>
        <v>3.125</v>
      </c>
      <c r="D256" s="104">
        <v>0.13800000000000001</v>
      </c>
      <c r="E256" s="104"/>
      <c r="L256" s="28"/>
      <c r="O256" s="39"/>
    </row>
    <row r="257" spans="1:21" x14ac:dyDescent="0.25">
      <c r="A257" s="25"/>
      <c r="B257" s="17">
        <f t="shared" si="181"/>
        <v>15.625</v>
      </c>
      <c r="C257" s="17">
        <f t="shared" si="180"/>
        <v>1.5625</v>
      </c>
      <c r="D257" s="104">
        <v>0.111</v>
      </c>
      <c r="E257" s="104"/>
      <c r="L257" s="28"/>
      <c r="O257" s="39"/>
    </row>
    <row r="258" spans="1:21" x14ac:dyDescent="0.25">
      <c r="A258" s="25"/>
      <c r="B258" s="17">
        <v>0</v>
      </c>
      <c r="C258" s="17">
        <f t="shared" si="180"/>
        <v>0</v>
      </c>
      <c r="D258" s="104">
        <v>0</v>
      </c>
      <c r="E258" s="104"/>
      <c r="L258" s="28"/>
      <c r="O258" s="39"/>
    </row>
    <row r="259" spans="1:21" x14ac:dyDescent="0.25">
      <c r="A259" s="25" t="s">
        <v>59</v>
      </c>
      <c r="B259" s="26">
        <v>1000</v>
      </c>
      <c r="C259" s="26">
        <f t="shared" si="180"/>
        <v>100</v>
      </c>
      <c r="D259" s="104">
        <v>2.3980000000000001</v>
      </c>
      <c r="E259" s="104"/>
      <c r="G259" s="12">
        <f t="shared" ref="G259:G290" si="182">(D259-$G$253)/$G$252</f>
        <v>870.77614121405293</v>
      </c>
      <c r="I259" s="12" t="e">
        <f t="shared" ref="I259:I290" si="183">(SQRT(4*$I$252*$I$254+4*$I$252*D259+$I$253^2)-$I$253)/(2*$I$252)</f>
        <v>#NUM!</v>
      </c>
      <c r="K259" s="28" t="e">
        <f t="shared" ref="K259:K290" si="184">(SQRT($K$253^2+4*$K$252*D259)-$K$253)/(2*$K$252)</f>
        <v>#NUM!</v>
      </c>
      <c r="O259" s="39"/>
      <c r="Q259" s="12">
        <f t="shared" ref="Q259:Q290" si="185">$Q$252*D259+$Q$253</f>
        <v>820.98333367502482</v>
      </c>
      <c r="S259" s="12">
        <f t="shared" ref="S259:S290" si="186">$S$252*D259^2-$S$253*D259+$S$254</f>
        <v>930.91383384000017</v>
      </c>
      <c r="U259" s="12">
        <f t="shared" ref="U259:U290" si="187">$U$252*D259^2+$U$253*D259</f>
        <v>924.7737844400001</v>
      </c>
    </row>
    <row r="260" spans="1:21" x14ac:dyDescent="0.25">
      <c r="A260" s="25" t="s">
        <v>59</v>
      </c>
      <c r="B260" s="26">
        <v>500</v>
      </c>
      <c r="C260" s="26">
        <f t="shared" si="180"/>
        <v>50</v>
      </c>
      <c r="D260" s="104">
        <v>1.9079999999999999</v>
      </c>
      <c r="E260" s="104"/>
      <c r="G260" s="12">
        <f t="shared" si="182"/>
        <v>676.61438153546169</v>
      </c>
      <c r="I260" s="12">
        <f t="shared" si="183"/>
        <v>528.12403846290385</v>
      </c>
      <c r="K260" s="28">
        <f t="shared" si="184"/>
        <v>527.38638266668067</v>
      </c>
      <c r="O260" s="39"/>
      <c r="Q260" s="12">
        <f t="shared" si="185"/>
        <v>642.34655355920881</v>
      </c>
      <c r="S260" s="12">
        <f t="shared" si="186"/>
        <v>595.04198143999997</v>
      </c>
      <c r="U260" s="12">
        <f t="shared" si="187"/>
        <v>603.41431104000003</v>
      </c>
    </row>
    <row r="261" spans="1:21" x14ac:dyDescent="0.25">
      <c r="A261" s="25" t="s">
        <v>59</v>
      </c>
      <c r="B261" s="26">
        <v>250</v>
      </c>
      <c r="C261" s="26">
        <f t="shared" si="180"/>
        <v>25</v>
      </c>
      <c r="D261" s="104">
        <v>1.1335</v>
      </c>
      <c r="E261" s="104"/>
      <c r="F261" s="12">
        <f t="shared" ref="F261:F266" si="188">(D261-$F$253)/$F$252</f>
        <v>245.12562285666402</v>
      </c>
      <c r="G261" s="12">
        <f t="shared" si="182"/>
        <v>369.71992669654571</v>
      </c>
      <c r="H261" s="12">
        <f t="shared" ref="H261:H266" si="189">(SQRT(4*$H$252*$H$254+4*$H$252*D261+$H$253^2)-$H$253)/(2*$H$252)</f>
        <v>249.49781879638095</v>
      </c>
      <c r="I261" s="12">
        <f t="shared" si="183"/>
        <v>256.11136386619324</v>
      </c>
      <c r="J261" s="12">
        <f t="shared" ref="J261:J266" si="190">(SQRT($J$253^2+4*$J$252*D261)-$J$253)/(2*$J$252)</f>
        <v>246.25255333754319</v>
      </c>
      <c r="K261" s="28">
        <f t="shared" si="184"/>
        <v>255.70203775777659</v>
      </c>
      <c r="O261" s="39"/>
      <c r="P261" s="12">
        <f t="shared" ref="P261:P266" si="191">$P$252*D261+$P$253</f>
        <v>244.91409407621106</v>
      </c>
      <c r="Q261" s="12">
        <f t="shared" si="185"/>
        <v>359.99107151900569</v>
      </c>
      <c r="R261" s="12">
        <f t="shared" ref="R261:R266" si="192">$R$252*D261^2+$R$253*D261-$R$254</f>
        <v>245.24476751325</v>
      </c>
      <c r="S261" s="12">
        <f t="shared" si="186"/>
        <v>223.26487273499998</v>
      </c>
      <c r="T261" s="12">
        <f t="shared" ref="T261:T266" si="193">$T$252*D261^2+$T$253*D261</f>
        <v>245.32274955362499</v>
      </c>
      <c r="U261" s="12">
        <f t="shared" si="187"/>
        <v>234.15608932250001</v>
      </c>
    </row>
    <row r="262" spans="1:21" x14ac:dyDescent="0.25">
      <c r="A262" s="25" t="s">
        <v>59</v>
      </c>
      <c r="B262" s="26">
        <v>125</v>
      </c>
      <c r="C262" s="26">
        <f t="shared" si="180"/>
        <v>12.5</v>
      </c>
      <c r="D262" s="104">
        <v>0.5734999999999999</v>
      </c>
      <c r="E262" s="104"/>
      <c r="F262" s="12">
        <f t="shared" si="188"/>
        <v>122.72985667044838</v>
      </c>
      <c r="G262" s="12">
        <f t="shared" si="182"/>
        <v>147.8207727781558</v>
      </c>
      <c r="H262" s="12">
        <f t="shared" si="189"/>
        <v>127.35843627208502</v>
      </c>
      <c r="I262" s="12">
        <f t="shared" si="183"/>
        <v>118.70647758943743</v>
      </c>
      <c r="J262" s="12">
        <f t="shared" si="190"/>
        <v>121.95813095083669</v>
      </c>
      <c r="K262" s="28">
        <f t="shared" si="184"/>
        <v>118.3723098494817</v>
      </c>
      <c r="O262" s="39"/>
      <c r="P262" s="12">
        <f t="shared" si="191"/>
        <v>122.67581441831848</v>
      </c>
      <c r="Q262" s="12">
        <f t="shared" si="185"/>
        <v>155.83475138664443</v>
      </c>
      <c r="R262" s="12">
        <f t="shared" si="192"/>
        <v>122.03141767324998</v>
      </c>
      <c r="S262" s="12">
        <f t="shared" si="186"/>
        <v>75.862109534999988</v>
      </c>
      <c r="T262" s="12">
        <f t="shared" si="193"/>
        <v>121.18992199362499</v>
      </c>
      <c r="U262" s="12">
        <f t="shared" si="187"/>
        <v>72.992978122499991</v>
      </c>
    </row>
    <row r="263" spans="1:21" x14ac:dyDescent="0.25">
      <c r="A263" s="25" t="s">
        <v>59</v>
      </c>
      <c r="B263" s="26">
        <v>62.5</v>
      </c>
      <c r="C263" s="26">
        <f t="shared" si="180"/>
        <v>6.25</v>
      </c>
      <c r="D263" s="104">
        <v>0.26350000000000001</v>
      </c>
      <c r="E263" s="104"/>
      <c r="F263" s="12">
        <f t="shared" si="188"/>
        <v>54.975057531650478</v>
      </c>
      <c r="G263" s="12">
        <f t="shared" si="182"/>
        <v>24.983741144761439</v>
      </c>
      <c r="H263" s="12">
        <f t="shared" si="189"/>
        <v>59.857242517234994</v>
      </c>
      <c r="I263" s="12">
        <f t="shared" si="183"/>
        <v>52.55501721201248</v>
      </c>
      <c r="J263" s="12">
        <f t="shared" si="190"/>
        <v>55.407498481326471</v>
      </c>
      <c r="K263" s="28">
        <f t="shared" si="184"/>
        <v>52.247991918980311</v>
      </c>
      <c r="O263" s="39"/>
      <c r="P263" s="12">
        <f t="shared" si="191"/>
        <v>55.008195321985127</v>
      </c>
      <c r="Q263" s="12">
        <f t="shared" si="185"/>
        <v>42.81964559908738</v>
      </c>
      <c r="R263" s="12">
        <f t="shared" si="192"/>
        <v>54.707834483250011</v>
      </c>
      <c r="S263" s="12">
        <f t="shared" si="186"/>
        <v>38.079613335000005</v>
      </c>
      <c r="T263" s="12">
        <f t="shared" si="193"/>
        <v>54.936031158625006</v>
      </c>
      <c r="U263" s="12">
        <f t="shared" si="187"/>
        <v>21.969901422500001</v>
      </c>
    </row>
    <row r="264" spans="1:21" x14ac:dyDescent="0.25">
      <c r="A264" s="25" t="s">
        <v>59</v>
      </c>
      <c r="B264" s="26">
        <v>31.25</v>
      </c>
      <c r="C264" s="26">
        <f t="shared" si="180"/>
        <v>3.125</v>
      </c>
      <c r="D264" s="104">
        <v>0.127</v>
      </c>
      <c r="E264" s="104"/>
      <c r="F264" s="12">
        <f t="shared" si="188"/>
        <v>25.141089523760424</v>
      </c>
      <c r="G264" s="12">
        <f t="shared" si="182"/>
        <v>-29.104177622846102</v>
      </c>
      <c r="H264" s="12">
        <f t="shared" si="189"/>
        <v>30.160083744790612</v>
      </c>
      <c r="I264" s="12">
        <f t="shared" si="183"/>
        <v>25.074260701773323</v>
      </c>
      <c r="J264" s="12">
        <f t="shared" si="190"/>
        <v>26.576047718724858</v>
      </c>
      <c r="K264" s="28">
        <f t="shared" si="184"/>
        <v>24.777257196647358</v>
      </c>
      <c r="O264" s="39"/>
      <c r="P264" s="12">
        <f t="shared" si="191"/>
        <v>25.212614655373812</v>
      </c>
      <c r="Q264" s="12">
        <f t="shared" si="185"/>
        <v>-6.9434574331756664</v>
      </c>
      <c r="R264" s="12">
        <f t="shared" si="192"/>
        <v>25.263464733000003</v>
      </c>
      <c r="S264" s="12">
        <f t="shared" si="186"/>
        <v>31.344617339999999</v>
      </c>
      <c r="T264" s="12">
        <f t="shared" si="193"/>
        <v>26.319425834500002</v>
      </c>
      <c r="U264" s="12">
        <f t="shared" si="187"/>
        <v>8.1340286900000009</v>
      </c>
    </row>
    <row r="265" spans="1:21" x14ac:dyDescent="0.25">
      <c r="A265" s="25" t="s">
        <v>59</v>
      </c>
      <c r="B265" s="26">
        <v>15.625</v>
      </c>
      <c r="C265" s="26">
        <f t="shared" si="180"/>
        <v>1.5625</v>
      </c>
      <c r="D265" s="104">
        <v>5.5E-2</v>
      </c>
      <c r="E265" s="104"/>
      <c r="F265" s="12">
        <f t="shared" si="188"/>
        <v>9.4044910141041296</v>
      </c>
      <c r="G265" s="12">
        <f t="shared" si="182"/>
        <v>-57.634068840924805</v>
      </c>
      <c r="H265" s="12">
        <f t="shared" si="189"/>
        <v>14.501828722048547</v>
      </c>
      <c r="I265" s="12">
        <f t="shared" si="183"/>
        <v>10.934361691695027</v>
      </c>
      <c r="J265" s="12">
        <f t="shared" si="190"/>
        <v>11.480299546278859</v>
      </c>
      <c r="K265" s="28">
        <f t="shared" si="184"/>
        <v>10.642264106916112</v>
      </c>
      <c r="O265" s="39"/>
      <c r="P265" s="12">
        <f t="shared" si="191"/>
        <v>9.4962644136447683</v>
      </c>
      <c r="Q265" s="12">
        <f t="shared" si="185"/>
        <v>-33.192127164479253</v>
      </c>
      <c r="R265" s="12">
        <f t="shared" si="192"/>
        <v>9.7815629250000011</v>
      </c>
      <c r="S265" s="12">
        <f t="shared" si="186"/>
        <v>30.2309415</v>
      </c>
      <c r="T265" s="12">
        <f t="shared" si="193"/>
        <v>11.362019762500001</v>
      </c>
      <c r="U265" s="12">
        <f t="shared" si="187"/>
        <v>2.96183525</v>
      </c>
    </row>
    <row r="266" spans="1:21" x14ac:dyDescent="0.25">
      <c r="A266" s="25" t="s">
        <v>59</v>
      </c>
      <c r="B266" s="26">
        <v>0</v>
      </c>
      <c r="C266" s="26">
        <f t="shared" si="180"/>
        <v>0</v>
      </c>
      <c r="D266" s="104">
        <v>0</v>
      </c>
      <c r="E266" s="104"/>
      <c r="F266" s="12">
        <f t="shared" si="188"/>
        <v>-2.6165217363277615</v>
      </c>
      <c r="G266" s="12">
        <f t="shared" si="182"/>
        <v>-79.427735743623799</v>
      </c>
      <c r="H266" s="12">
        <f t="shared" si="189"/>
        <v>2.5435345179787396</v>
      </c>
      <c r="I266" s="12">
        <f t="shared" si="183"/>
        <v>0.28850956024980651</v>
      </c>
      <c r="J266" s="12">
        <f t="shared" si="190"/>
        <v>0</v>
      </c>
      <c r="K266" s="28">
        <f t="shared" si="184"/>
        <v>0</v>
      </c>
      <c r="O266" s="39"/>
      <c r="P266" s="12">
        <f t="shared" si="191"/>
        <v>-2.5092809098982514</v>
      </c>
      <c r="Q266" s="12">
        <f t="shared" si="185"/>
        <v>-53.243194320336158</v>
      </c>
      <c r="R266" s="12">
        <f t="shared" si="192"/>
        <v>-2.0219999999999998</v>
      </c>
      <c r="S266" s="12">
        <f t="shared" si="186"/>
        <v>30.515000000000001</v>
      </c>
      <c r="T266" s="12">
        <f t="shared" si="193"/>
        <v>0</v>
      </c>
      <c r="U266" s="12">
        <f t="shared" si="187"/>
        <v>0</v>
      </c>
    </row>
    <row r="267" spans="1:21" x14ac:dyDescent="0.25">
      <c r="A267" s="25" t="s">
        <v>59</v>
      </c>
      <c r="B267" s="26">
        <v>1000</v>
      </c>
      <c r="C267" s="26">
        <f t="shared" si="180"/>
        <v>100</v>
      </c>
      <c r="D267" s="104">
        <v>2.4449999999999998</v>
      </c>
      <c r="E267" s="104"/>
      <c r="G267" s="12">
        <f t="shared" si="182"/>
        <v>889.39982020363198</v>
      </c>
      <c r="I267" s="12" t="e">
        <f t="shared" si="183"/>
        <v>#NUM!</v>
      </c>
      <c r="K267" s="28" t="e">
        <f t="shared" si="184"/>
        <v>#NUM!</v>
      </c>
      <c r="O267" s="39"/>
      <c r="Q267" s="12">
        <f t="shared" si="185"/>
        <v>838.11788197184796</v>
      </c>
      <c r="S267" s="12">
        <f t="shared" si="186"/>
        <v>967.23044149999976</v>
      </c>
      <c r="U267" s="12">
        <f t="shared" si="187"/>
        <v>959.17215524999983</v>
      </c>
    </row>
    <row r="268" spans="1:21" x14ac:dyDescent="0.25">
      <c r="A268" s="25" t="s">
        <v>59</v>
      </c>
      <c r="B268" s="26">
        <v>500</v>
      </c>
      <c r="C268" s="26">
        <f t="shared" si="180"/>
        <v>50</v>
      </c>
      <c r="D268" s="104">
        <v>1.952</v>
      </c>
      <c r="E268" s="104"/>
      <c r="G268" s="12">
        <f t="shared" si="182"/>
        <v>694.0493150576209</v>
      </c>
      <c r="I268" s="12">
        <f t="shared" si="183"/>
        <v>550.52675389948001</v>
      </c>
      <c r="K268" s="28">
        <f t="shared" si="184"/>
        <v>549.73695135987441</v>
      </c>
      <c r="O268" s="39"/>
      <c r="Q268" s="12">
        <f t="shared" si="185"/>
        <v>658.38740728389439</v>
      </c>
      <c r="S268" s="12">
        <f t="shared" si="186"/>
        <v>622.01378784000008</v>
      </c>
      <c r="U268" s="12">
        <f t="shared" si="187"/>
        <v>629.49212544000011</v>
      </c>
    </row>
    <row r="269" spans="1:21" x14ac:dyDescent="0.25">
      <c r="A269" s="25" t="s">
        <v>59</v>
      </c>
      <c r="B269" s="26">
        <v>250</v>
      </c>
      <c r="C269" s="26">
        <f t="shared" si="180"/>
        <v>25</v>
      </c>
      <c r="D269" s="104">
        <v>1.1154999999999999</v>
      </c>
      <c r="E269" s="104"/>
      <c r="F269" s="12">
        <f t="shared" ref="F269:F274" si="194">(D269-$F$253)/$F$252</f>
        <v>241.19147322924994</v>
      </c>
      <c r="G269" s="12">
        <f t="shared" si="182"/>
        <v>362.58745389202602</v>
      </c>
      <c r="H269" s="12">
        <f t="shared" ref="H269:H274" si="195">(SQRT(4*$H$252*$H$254+4*$H$252*D269+$H$253^2)-$H$253)/(2*$H$252)</f>
        <v>245.56785715188022</v>
      </c>
      <c r="I269" s="12">
        <f t="shared" si="183"/>
        <v>251.21741792410972</v>
      </c>
      <c r="J269" s="12">
        <f t="shared" ref="J269:J274" si="196">(SQRT($J$253^2+4*$J$252*D269)-$J$253)/(2*$J$252)</f>
        <v>242.17023730615335</v>
      </c>
      <c r="K269" s="28">
        <f t="shared" si="184"/>
        <v>250.81134455133591</v>
      </c>
      <c r="O269" s="39"/>
      <c r="P269" s="12">
        <f t="shared" ref="P269:P274" si="197">$P$252*D269+$P$253</f>
        <v>240.98500651577879</v>
      </c>
      <c r="Q269" s="12">
        <f t="shared" si="185"/>
        <v>353.42890408617978</v>
      </c>
      <c r="R269" s="12">
        <f t="shared" ref="R269:R274" si="198">$R$252*D269^2+$R$253*D269-$R$254</f>
        <v>241.25236799925</v>
      </c>
      <c r="S269" s="12">
        <f t="shared" si="186"/>
        <v>216.94196701499999</v>
      </c>
      <c r="T269" s="12">
        <f t="shared" ref="T269:T274" si="199">$T$252*D269^2+$T$253*D269</f>
        <v>241.243688652625</v>
      </c>
      <c r="U269" s="12">
        <f t="shared" si="187"/>
        <v>227.59429930249999</v>
      </c>
    </row>
    <row r="270" spans="1:21" x14ac:dyDescent="0.25">
      <c r="A270" s="25" t="s">
        <v>59</v>
      </c>
      <c r="B270" s="26">
        <v>125</v>
      </c>
      <c r="C270" s="26">
        <f t="shared" si="180"/>
        <v>12.5</v>
      </c>
      <c r="D270" s="104">
        <v>0.59799999999999998</v>
      </c>
      <c r="E270" s="104"/>
      <c r="F270" s="12">
        <f t="shared" si="194"/>
        <v>128.08467144109534</v>
      </c>
      <c r="G270" s="12">
        <f t="shared" si="182"/>
        <v>157.52886076208537</v>
      </c>
      <c r="H270" s="12">
        <f t="shared" si="195"/>
        <v>132.69659466290602</v>
      </c>
      <c r="I270" s="12">
        <f t="shared" si="183"/>
        <v>124.18584012784088</v>
      </c>
      <c r="J270" s="12">
        <f t="shared" si="196"/>
        <v>127.28351555535542</v>
      </c>
      <c r="K270" s="28">
        <f t="shared" si="184"/>
        <v>123.84920740915982</v>
      </c>
      <c r="O270" s="39"/>
      <c r="P270" s="12">
        <f t="shared" si="197"/>
        <v>128.0237391533513</v>
      </c>
      <c r="Q270" s="12">
        <f t="shared" si="185"/>
        <v>164.76659039243526</v>
      </c>
      <c r="R270" s="12">
        <f t="shared" si="198"/>
        <v>127.379008308</v>
      </c>
      <c r="S270" s="12">
        <f t="shared" si="186"/>
        <v>80.179545840000003</v>
      </c>
      <c r="T270" s="12">
        <f t="shared" si="199"/>
        <v>126.500943322</v>
      </c>
      <c r="U270" s="12">
        <f t="shared" si="187"/>
        <v>78.185976440000005</v>
      </c>
    </row>
    <row r="271" spans="1:21" x14ac:dyDescent="0.25">
      <c r="A271" s="25" t="s">
        <v>59</v>
      </c>
      <c r="B271" s="26">
        <v>62.5</v>
      </c>
      <c r="C271" s="26">
        <f t="shared" si="180"/>
        <v>6.25</v>
      </c>
      <c r="D271" s="104">
        <v>0.28799999999999998</v>
      </c>
      <c r="E271" s="104"/>
      <c r="F271" s="12">
        <f t="shared" si="194"/>
        <v>60.32987230229741</v>
      </c>
      <c r="G271" s="12">
        <f t="shared" si="182"/>
        <v>34.691829128690983</v>
      </c>
      <c r="H271" s="12">
        <f t="shared" si="195"/>
        <v>65.189127150414109</v>
      </c>
      <c r="I271" s="12">
        <f t="shared" si="183"/>
        <v>57.586255884702986</v>
      </c>
      <c r="J271" s="12">
        <f t="shared" si="196"/>
        <v>60.612308660186535</v>
      </c>
      <c r="K271" s="28">
        <f t="shared" si="184"/>
        <v>57.277322091936561</v>
      </c>
      <c r="O271" s="39"/>
      <c r="P271" s="12">
        <f t="shared" si="197"/>
        <v>60.356120057017918</v>
      </c>
      <c r="Q271" s="12">
        <f t="shared" si="185"/>
        <v>51.751484604878172</v>
      </c>
      <c r="R271" s="12">
        <f t="shared" si="198"/>
        <v>60.005647488000001</v>
      </c>
      <c r="S271" s="12">
        <f t="shared" si="186"/>
        <v>39.929282239999999</v>
      </c>
      <c r="T271" s="12">
        <f t="shared" si="199"/>
        <v>60.108360191999999</v>
      </c>
      <c r="U271" s="12">
        <f t="shared" si="187"/>
        <v>25.011843839999997</v>
      </c>
    </row>
    <row r="272" spans="1:21" x14ac:dyDescent="0.25">
      <c r="A272" s="25" t="s">
        <v>59</v>
      </c>
      <c r="B272" s="26">
        <v>31.25</v>
      </c>
      <c r="C272" s="26">
        <f t="shared" si="180"/>
        <v>3.125</v>
      </c>
      <c r="D272" s="104">
        <v>0.115</v>
      </c>
      <c r="E272" s="104"/>
      <c r="F272" s="12">
        <f t="shared" si="194"/>
        <v>22.518323105484374</v>
      </c>
      <c r="G272" s="12">
        <f t="shared" si="182"/>
        <v>-33.859159492525883</v>
      </c>
      <c r="H272" s="12">
        <f t="shared" si="195"/>
        <v>27.550078320135849</v>
      </c>
      <c r="I272" s="12">
        <f t="shared" si="183"/>
        <v>22.701159209295604</v>
      </c>
      <c r="J272" s="12">
        <f t="shared" si="196"/>
        <v>24.054772009404129</v>
      </c>
      <c r="K272" s="28">
        <f t="shared" si="184"/>
        <v>22.404990539070646</v>
      </c>
      <c r="O272" s="39"/>
      <c r="P272" s="12">
        <f t="shared" si="197"/>
        <v>22.593222948418973</v>
      </c>
      <c r="Q272" s="12">
        <f t="shared" si="185"/>
        <v>-11.318235721726268</v>
      </c>
      <c r="R272" s="12">
        <f t="shared" si="198"/>
        <v>22.680788325000005</v>
      </c>
      <c r="S272" s="12">
        <f t="shared" si="186"/>
        <v>31.042033500000002</v>
      </c>
      <c r="T272" s="12">
        <f t="shared" si="199"/>
        <v>23.819950862500001</v>
      </c>
      <c r="U272" s="12">
        <f t="shared" si="187"/>
        <v>7.17003725</v>
      </c>
    </row>
    <row r="273" spans="1:21" x14ac:dyDescent="0.25">
      <c r="A273" s="25" t="s">
        <v>59</v>
      </c>
      <c r="B273" s="26">
        <v>15.625</v>
      </c>
      <c r="C273" s="26">
        <f t="shared" si="180"/>
        <v>1.5625</v>
      </c>
      <c r="D273" s="104">
        <v>5.45E-2</v>
      </c>
      <c r="E273" s="104"/>
      <c r="F273" s="12">
        <f t="shared" si="194"/>
        <v>9.2952090800092932</v>
      </c>
      <c r="G273" s="12">
        <f t="shared" si="182"/>
        <v>-57.832193085494794</v>
      </c>
      <c r="H273" s="12">
        <f t="shared" si="195"/>
        <v>14.393105752109458</v>
      </c>
      <c r="I273" s="12">
        <f t="shared" si="183"/>
        <v>10.836984753001977</v>
      </c>
      <c r="J273" s="12">
        <f t="shared" si="196"/>
        <v>11.375734556115145</v>
      </c>
      <c r="K273" s="28">
        <f t="shared" si="184"/>
        <v>10.544920391965107</v>
      </c>
      <c r="O273" s="39"/>
      <c r="P273" s="12">
        <f t="shared" si="197"/>
        <v>9.3871230925216498</v>
      </c>
      <c r="Q273" s="12">
        <f t="shared" si="185"/>
        <v>-33.374409593168863</v>
      </c>
      <c r="R273" s="12">
        <f t="shared" si="198"/>
        <v>9.6741685092499985</v>
      </c>
      <c r="S273" s="12">
        <f t="shared" si="186"/>
        <v>30.229096815000002</v>
      </c>
      <c r="T273" s="12">
        <f t="shared" si="199"/>
        <v>11.258479867625001</v>
      </c>
      <c r="U273" s="12">
        <f t="shared" si="187"/>
        <v>2.9310506025</v>
      </c>
    </row>
    <row r="274" spans="1:21" x14ac:dyDescent="0.25">
      <c r="A274" s="25" t="s">
        <v>59</v>
      </c>
      <c r="B274" s="26">
        <v>0</v>
      </c>
      <c r="C274" s="26">
        <f t="shared" si="180"/>
        <v>0</v>
      </c>
      <c r="D274" s="104">
        <v>0</v>
      </c>
      <c r="E274" s="104"/>
      <c r="F274" s="12">
        <f t="shared" si="194"/>
        <v>-2.6165217363277615</v>
      </c>
      <c r="G274" s="12">
        <f t="shared" si="182"/>
        <v>-79.427735743623799</v>
      </c>
      <c r="H274" s="12">
        <f t="shared" si="195"/>
        <v>2.5435345179787396</v>
      </c>
      <c r="I274" s="12">
        <f t="shared" si="183"/>
        <v>0.28850956024980651</v>
      </c>
      <c r="J274" s="12">
        <f t="shared" si="196"/>
        <v>0</v>
      </c>
      <c r="K274" s="28">
        <f t="shared" si="184"/>
        <v>0</v>
      </c>
      <c r="O274" s="39"/>
      <c r="P274" s="12">
        <f t="shared" si="197"/>
        <v>-2.5092809098982514</v>
      </c>
      <c r="Q274" s="12">
        <f t="shared" si="185"/>
        <v>-53.243194320336158</v>
      </c>
      <c r="R274" s="12">
        <f t="shared" si="198"/>
        <v>-2.0219999999999998</v>
      </c>
      <c r="S274" s="12">
        <f t="shared" si="186"/>
        <v>30.515000000000001</v>
      </c>
      <c r="T274" s="12">
        <f t="shared" si="199"/>
        <v>0</v>
      </c>
      <c r="U274" s="12">
        <f t="shared" si="187"/>
        <v>0</v>
      </c>
    </row>
    <row r="275" spans="1:21" x14ac:dyDescent="0.25">
      <c r="A275" s="25" t="s">
        <v>63</v>
      </c>
      <c r="B275" s="26">
        <v>1000</v>
      </c>
      <c r="C275" s="26">
        <f t="shared" si="180"/>
        <v>100</v>
      </c>
      <c r="D275" s="104">
        <v>2.375</v>
      </c>
      <c r="E275" s="104"/>
      <c r="G275" s="12">
        <f t="shared" si="182"/>
        <v>861.66242596383324</v>
      </c>
      <c r="I275" s="12" t="e">
        <f t="shared" si="183"/>
        <v>#NUM!</v>
      </c>
      <c r="K275" s="28" t="e">
        <f t="shared" si="184"/>
        <v>#NUM!</v>
      </c>
      <c r="O275" s="39"/>
      <c r="Q275" s="12">
        <f t="shared" si="185"/>
        <v>812.59834195530289</v>
      </c>
      <c r="S275" s="12">
        <f t="shared" si="186"/>
        <v>913.40343750000011</v>
      </c>
      <c r="U275" s="12">
        <f t="shared" si="187"/>
        <v>908.16853125000011</v>
      </c>
    </row>
    <row r="276" spans="1:21" x14ac:dyDescent="0.25">
      <c r="A276" s="25" t="s">
        <v>63</v>
      </c>
      <c r="B276" s="26">
        <v>500</v>
      </c>
      <c r="C276" s="26">
        <f t="shared" si="180"/>
        <v>50</v>
      </c>
      <c r="D276" s="104">
        <v>1.93</v>
      </c>
      <c r="E276" s="104"/>
      <c r="G276" s="12">
        <f t="shared" si="182"/>
        <v>685.33184829654124</v>
      </c>
      <c r="I276" s="12">
        <f t="shared" si="183"/>
        <v>539.13380147940359</v>
      </c>
      <c r="K276" s="28">
        <f t="shared" si="184"/>
        <v>538.37140660679654</v>
      </c>
      <c r="O276" s="39"/>
      <c r="Q276" s="12">
        <f t="shared" si="185"/>
        <v>650.36698042155149</v>
      </c>
      <c r="S276" s="12">
        <f t="shared" si="186"/>
        <v>608.449254</v>
      </c>
      <c r="U276" s="12">
        <f t="shared" si="187"/>
        <v>616.38467900000001</v>
      </c>
    </row>
    <row r="277" spans="1:21" x14ac:dyDescent="0.25">
      <c r="A277" s="25" t="s">
        <v>63</v>
      </c>
      <c r="B277" s="26">
        <v>250</v>
      </c>
      <c r="C277" s="26">
        <f t="shared" si="180"/>
        <v>25</v>
      </c>
      <c r="D277" s="104">
        <v>1.1679999999999999</v>
      </c>
      <c r="E277" s="104"/>
      <c r="F277" s="12">
        <f t="shared" ref="F277:F282" si="200">(D277-$F$253)/$F$252</f>
        <v>252.66607630920765</v>
      </c>
      <c r="G277" s="12">
        <f t="shared" si="182"/>
        <v>383.39049957187507</v>
      </c>
      <c r="H277" s="12">
        <f t="shared" ref="H277:H282" si="201">(SQRT(4*$H$252*$H$254+4*$H$252*D277+$H$253^2)-$H$253)/(2*$H$252)</f>
        <v>257.03099943189761</v>
      </c>
      <c r="I277" s="12">
        <f t="shared" si="183"/>
        <v>265.60279503755453</v>
      </c>
      <c r="J277" s="12">
        <f t="shared" ref="J277:J282" si="202">(SQRT($J$253^2+4*$J$252*D277)-$J$253)/(2*$J$252)</f>
        <v>254.09395645080392</v>
      </c>
      <c r="K277" s="28">
        <f t="shared" si="184"/>
        <v>265.1870096725354</v>
      </c>
      <c r="O277" s="39"/>
      <c r="P277" s="12">
        <f t="shared" ref="P277:P282" si="203">$P$252*D277+$P$253</f>
        <v>252.44484523370622</v>
      </c>
      <c r="Q277" s="12">
        <f t="shared" si="185"/>
        <v>372.56855909858865</v>
      </c>
      <c r="R277" s="12">
        <f t="shared" ref="R277:R282" si="204">$R$252*D277^2+$R$253*D277-$R$254</f>
        <v>252.90280204800001</v>
      </c>
      <c r="S277" s="12">
        <f t="shared" si="186"/>
        <v>235.67803104000001</v>
      </c>
      <c r="T277" s="12">
        <f t="shared" ref="T277:T282" si="205">$T$252*D277^2+$T$253*D277</f>
        <v>253.15748723199999</v>
      </c>
      <c r="U277" s="12">
        <f t="shared" si="187"/>
        <v>246.98934463999998</v>
      </c>
    </row>
    <row r="278" spans="1:21" x14ac:dyDescent="0.25">
      <c r="A278" s="25" t="s">
        <v>63</v>
      </c>
      <c r="B278" s="26">
        <v>125</v>
      </c>
      <c r="C278" s="26">
        <f t="shared" si="180"/>
        <v>12.5</v>
      </c>
      <c r="D278" s="104">
        <v>0.61250000000000004</v>
      </c>
      <c r="E278" s="104"/>
      <c r="F278" s="12">
        <f t="shared" si="200"/>
        <v>131.25384752984559</v>
      </c>
      <c r="G278" s="12">
        <f t="shared" si="182"/>
        <v>163.27446385461514</v>
      </c>
      <c r="H278" s="12">
        <f t="shared" si="201"/>
        <v>135.85614689259549</v>
      </c>
      <c r="I278" s="12">
        <f t="shared" si="183"/>
        <v>127.44785978710378</v>
      </c>
      <c r="J278" s="12">
        <f t="shared" si="202"/>
        <v>130.43992918775103</v>
      </c>
      <c r="K278" s="28">
        <f t="shared" si="184"/>
        <v>127.10974225554041</v>
      </c>
      <c r="O278" s="39"/>
      <c r="P278" s="12">
        <f t="shared" si="203"/>
        <v>131.18883746592175</v>
      </c>
      <c r="Q278" s="12">
        <f t="shared" si="185"/>
        <v>170.05278082443394</v>
      </c>
      <c r="R278" s="12">
        <f t="shared" si="204"/>
        <v>130.54576203125004</v>
      </c>
      <c r="S278" s="12">
        <f t="shared" si="186"/>
        <v>82.826634375000012</v>
      </c>
      <c r="T278" s="12">
        <f t="shared" si="205"/>
        <v>129.64936414062501</v>
      </c>
      <c r="U278" s="12">
        <f t="shared" si="187"/>
        <v>81.339464062500014</v>
      </c>
    </row>
    <row r="279" spans="1:21" x14ac:dyDescent="0.25">
      <c r="A279" s="25" t="s">
        <v>63</v>
      </c>
      <c r="B279" s="26">
        <v>62.5</v>
      </c>
      <c r="C279" s="26">
        <f t="shared" si="180"/>
        <v>6.25</v>
      </c>
      <c r="D279" s="104">
        <v>0.27950000000000003</v>
      </c>
      <c r="E279" s="104"/>
      <c r="F279" s="12">
        <f t="shared" si="200"/>
        <v>58.472079422685219</v>
      </c>
      <c r="G279" s="12">
        <f t="shared" si="182"/>
        <v>31.323716971001154</v>
      </c>
      <c r="H279" s="12">
        <f t="shared" si="201"/>
        <v>63.339233552235207</v>
      </c>
      <c r="I279" s="12">
        <f t="shared" si="183"/>
        <v>55.837187402102359</v>
      </c>
      <c r="J279" s="12">
        <f t="shared" si="202"/>
        <v>58.805514761052244</v>
      </c>
      <c r="K279" s="28">
        <f t="shared" si="184"/>
        <v>55.528919767630839</v>
      </c>
      <c r="O279" s="39"/>
      <c r="P279" s="12">
        <f t="shared" si="203"/>
        <v>58.500717597924918</v>
      </c>
      <c r="Q279" s="12">
        <f t="shared" si="185"/>
        <v>48.652683317154853</v>
      </c>
      <c r="R279" s="12">
        <f t="shared" si="204"/>
        <v>58.167185059250009</v>
      </c>
      <c r="S279" s="12">
        <f t="shared" si="186"/>
        <v>39.265465814999999</v>
      </c>
      <c r="T279" s="12">
        <f t="shared" si="205"/>
        <v>58.312636942625012</v>
      </c>
      <c r="U279" s="12">
        <f t="shared" si="187"/>
        <v>23.937217102500007</v>
      </c>
    </row>
    <row r="280" spans="1:21" x14ac:dyDescent="0.25">
      <c r="A280" s="25" t="s">
        <v>63</v>
      </c>
      <c r="B280" s="26">
        <v>31.25</v>
      </c>
      <c r="C280" s="26">
        <f t="shared" si="180"/>
        <v>3.125</v>
      </c>
      <c r="D280" s="104">
        <v>0.1225</v>
      </c>
      <c r="E280" s="104"/>
      <c r="F280" s="12">
        <f t="shared" si="200"/>
        <v>24.157552116906903</v>
      </c>
      <c r="G280" s="12">
        <f t="shared" si="182"/>
        <v>-30.887295823976022</v>
      </c>
      <c r="H280" s="12">
        <f t="shared" si="201"/>
        <v>29.181317820080235</v>
      </c>
      <c r="I280" s="12">
        <f t="shared" si="183"/>
        <v>24.183564297380048</v>
      </c>
      <c r="J280" s="12">
        <f t="shared" si="202"/>
        <v>25.630318874265871</v>
      </c>
      <c r="K280" s="28">
        <f t="shared" si="184"/>
        <v>23.886874681964606</v>
      </c>
      <c r="O280" s="39"/>
      <c r="P280" s="12">
        <f t="shared" si="203"/>
        <v>24.230342765265746</v>
      </c>
      <c r="Q280" s="12">
        <f t="shared" si="185"/>
        <v>-8.5839992913821419</v>
      </c>
      <c r="R280" s="12">
        <f t="shared" si="204"/>
        <v>24.294850481250002</v>
      </c>
      <c r="S280" s="12">
        <f t="shared" si="186"/>
        <v>31.225665375000002</v>
      </c>
      <c r="T280" s="12">
        <f t="shared" si="205"/>
        <v>25.381814565625003</v>
      </c>
      <c r="U280" s="12">
        <f t="shared" si="187"/>
        <v>7.7677525625000001</v>
      </c>
    </row>
    <row r="281" spans="1:21" x14ac:dyDescent="0.25">
      <c r="A281" s="25" t="s">
        <v>63</v>
      </c>
      <c r="B281" s="26">
        <v>15.625</v>
      </c>
      <c r="C281" s="26">
        <f t="shared" si="180"/>
        <v>1.5625</v>
      </c>
      <c r="D281" s="104">
        <v>4.7E-2</v>
      </c>
      <c r="E281" s="104"/>
      <c r="F281" s="12">
        <f t="shared" si="200"/>
        <v>7.6559800685867634</v>
      </c>
      <c r="G281" s="12">
        <f t="shared" si="182"/>
        <v>-60.804056754044659</v>
      </c>
      <c r="H281" s="12">
        <f t="shared" si="201"/>
        <v>12.76228587774068</v>
      </c>
      <c r="I281" s="12">
        <f t="shared" si="183"/>
        <v>9.3776579628080174</v>
      </c>
      <c r="J281" s="12">
        <f t="shared" si="202"/>
        <v>9.8076984916172165</v>
      </c>
      <c r="K281" s="28">
        <f t="shared" si="184"/>
        <v>9.0860906013943161</v>
      </c>
      <c r="O281" s="39"/>
      <c r="P281" s="12">
        <f t="shared" si="203"/>
        <v>7.7500032756748745</v>
      </c>
      <c r="Q281" s="12">
        <f t="shared" si="185"/>
        <v>-36.108646023512989</v>
      </c>
      <c r="R281" s="12">
        <f t="shared" si="204"/>
        <v>8.0634488930000003</v>
      </c>
      <c r="S281" s="12">
        <f t="shared" si="186"/>
        <v>30.211174140000001</v>
      </c>
      <c r="T281" s="12">
        <f t="shared" si="205"/>
        <v>9.7059292745000008</v>
      </c>
      <c r="U281" s="12">
        <f t="shared" si="187"/>
        <v>2.4777774899999998</v>
      </c>
    </row>
    <row r="282" spans="1:21" x14ac:dyDescent="0.25">
      <c r="A282" s="25" t="s">
        <v>63</v>
      </c>
      <c r="B282" s="26">
        <v>0</v>
      </c>
      <c r="C282" s="26">
        <f t="shared" si="180"/>
        <v>0</v>
      </c>
      <c r="D282" s="104">
        <v>0</v>
      </c>
      <c r="E282" s="104"/>
      <c r="F282" s="12">
        <f t="shared" si="200"/>
        <v>-2.6165217363277615</v>
      </c>
      <c r="G282" s="12">
        <f t="shared" si="182"/>
        <v>-79.427735743623799</v>
      </c>
      <c r="H282" s="12">
        <f t="shared" si="201"/>
        <v>2.5435345179787396</v>
      </c>
      <c r="I282" s="12">
        <f t="shared" si="183"/>
        <v>0.28850956024980651</v>
      </c>
      <c r="J282" s="12">
        <f t="shared" si="202"/>
        <v>0</v>
      </c>
      <c r="K282" s="28">
        <f t="shared" si="184"/>
        <v>0</v>
      </c>
      <c r="O282" s="39"/>
      <c r="P282" s="12">
        <f t="shared" si="203"/>
        <v>-2.5092809098982514</v>
      </c>
      <c r="Q282" s="12">
        <f t="shared" si="185"/>
        <v>-53.243194320336158</v>
      </c>
      <c r="R282" s="12">
        <f t="shared" si="204"/>
        <v>-2.0219999999999998</v>
      </c>
      <c r="S282" s="12">
        <f t="shared" si="186"/>
        <v>30.515000000000001</v>
      </c>
      <c r="T282" s="12">
        <f t="shared" si="205"/>
        <v>0</v>
      </c>
      <c r="U282" s="12">
        <f t="shared" si="187"/>
        <v>0</v>
      </c>
    </row>
    <row r="283" spans="1:21" x14ac:dyDescent="0.25">
      <c r="A283" s="25" t="s">
        <v>63</v>
      </c>
      <c r="B283" s="26">
        <v>1000</v>
      </c>
      <c r="C283" s="26">
        <f t="shared" si="180"/>
        <v>100</v>
      </c>
      <c r="D283" s="104">
        <v>2.4944999999999999</v>
      </c>
      <c r="E283" s="104"/>
      <c r="G283" s="12">
        <f t="shared" si="182"/>
        <v>909.01412041606113</v>
      </c>
      <c r="I283" s="12" t="e">
        <f t="shared" si="183"/>
        <v>#NUM!</v>
      </c>
      <c r="K283" s="28" t="e">
        <f t="shared" si="184"/>
        <v>#NUM!</v>
      </c>
      <c r="O283" s="39"/>
      <c r="Q283" s="12">
        <f t="shared" si="185"/>
        <v>856.16384241211927</v>
      </c>
      <c r="S283" s="12">
        <f t="shared" si="186"/>
        <v>1006.2548144149999</v>
      </c>
      <c r="U283" s="12">
        <f t="shared" si="187"/>
        <v>996.07666220249996</v>
      </c>
    </row>
    <row r="284" spans="1:21" x14ac:dyDescent="0.25">
      <c r="A284" s="25" t="s">
        <v>63</v>
      </c>
      <c r="B284" s="26">
        <v>500</v>
      </c>
      <c r="C284" s="26">
        <f t="shared" si="180"/>
        <v>50</v>
      </c>
      <c r="D284" s="104">
        <v>1.9725000000000001</v>
      </c>
      <c r="E284" s="104"/>
      <c r="G284" s="12">
        <f t="shared" si="182"/>
        <v>702.17240908499059</v>
      </c>
      <c r="I284" s="12">
        <f t="shared" si="183"/>
        <v>561.52553356411181</v>
      </c>
      <c r="K284" s="28">
        <f t="shared" si="184"/>
        <v>560.70733748856981</v>
      </c>
      <c r="O284" s="39"/>
      <c r="Q284" s="12">
        <f t="shared" si="185"/>
        <v>665.8609868601684</v>
      </c>
      <c r="S284" s="12">
        <f t="shared" si="186"/>
        <v>634.79501037500017</v>
      </c>
      <c r="U284" s="12">
        <f t="shared" si="187"/>
        <v>641.82926006250011</v>
      </c>
    </row>
    <row r="285" spans="1:21" x14ac:dyDescent="0.25">
      <c r="A285" s="25" t="s">
        <v>63</v>
      </c>
      <c r="B285" s="26">
        <v>250</v>
      </c>
      <c r="C285" s="26">
        <f t="shared" si="180"/>
        <v>25</v>
      </c>
      <c r="D285" s="104">
        <v>1.129</v>
      </c>
      <c r="E285" s="104"/>
      <c r="F285" s="12">
        <f t="shared" ref="F285:F290" si="206">(D285-$F$253)/$F$252</f>
        <v>244.14208544981051</v>
      </c>
      <c r="G285" s="12">
        <f t="shared" si="182"/>
        <v>367.93680849541579</v>
      </c>
      <c r="H285" s="12">
        <f t="shared" ref="H285:H290" si="207">(SQRT(4*$H$252*$H$254+4*$H$252*D285+$H$253^2)-$H$253)/(2*$H$252)</f>
        <v>248.51530309454333</v>
      </c>
      <c r="I285" s="12">
        <f t="shared" si="183"/>
        <v>254.88420714549193</v>
      </c>
      <c r="J285" s="12">
        <f t="shared" ref="J285:J290" si="208">(SQRT($J$253^2+4*$J$252*D285)-$J$253)/(2*$J$252)</f>
        <v>245.23140717772813</v>
      </c>
      <c r="K285" s="28">
        <f t="shared" si="184"/>
        <v>254.47570154403613</v>
      </c>
      <c r="O285" s="39"/>
      <c r="P285" s="12">
        <f t="shared" ref="P285:P290" si="209">$P$252*D285+$P$253</f>
        <v>243.93182218610301</v>
      </c>
      <c r="Q285" s="12">
        <f t="shared" si="185"/>
        <v>358.35052966079922</v>
      </c>
      <c r="R285" s="12">
        <f t="shared" ref="R285:R290" si="210">$R$252*D285^2+$R$253*D285-$R$254</f>
        <v>244.24646855700001</v>
      </c>
      <c r="S285" s="12">
        <f t="shared" si="186"/>
        <v>221.67427685999996</v>
      </c>
      <c r="T285" s="12">
        <f t="shared" ref="T285:T290" si="211">$T$252*D285^2+$T$253*D285</f>
        <v>244.30242965050002</v>
      </c>
      <c r="U285" s="12">
        <f t="shared" si="187"/>
        <v>232.50703901000003</v>
      </c>
    </row>
    <row r="286" spans="1:21" x14ac:dyDescent="0.25">
      <c r="A286" s="25" t="s">
        <v>63</v>
      </c>
      <c r="B286" s="26">
        <v>125</v>
      </c>
      <c r="C286" s="26">
        <f t="shared" si="180"/>
        <v>12.5</v>
      </c>
      <c r="D286" s="104">
        <v>0.59450000000000003</v>
      </c>
      <c r="E286" s="104"/>
      <c r="F286" s="12">
        <f t="shared" si="206"/>
        <v>127.3196979024315</v>
      </c>
      <c r="G286" s="12">
        <f t="shared" si="182"/>
        <v>156.14199105009547</v>
      </c>
      <c r="H286" s="12">
        <f t="shared" si="207"/>
        <v>131.93397019557523</v>
      </c>
      <c r="I286" s="12">
        <f t="shared" si="183"/>
        <v>123.40060095100084</v>
      </c>
      <c r="J286" s="12">
        <f t="shared" si="208"/>
        <v>126.52214207243293</v>
      </c>
      <c r="K286" s="28">
        <f t="shared" si="184"/>
        <v>123.06432371416859</v>
      </c>
      <c r="O286" s="39"/>
      <c r="P286" s="12">
        <f t="shared" si="209"/>
        <v>127.25974990548949</v>
      </c>
      <c r="Q286" s="12">
        <f t="shared" si="185"/>
        <v>163.49061339160804</v>
      </c>
      <c r="R286" s="12">
        <f t="shared" si="210"/>
        <v>126.61482592925002</v>
      </c>
      <c r="S286" s="12">
        <f t="shared" si="186"/>
        <v>79.550828415000012</v>
      </c>
      <c r="T286" s="12">
        <f t="shared" si="211"/>
        <v>125.74155489762502</v>
      </c>
      <c r="U286" s="12">
        <f t="shared" si="187"/>
        <v>77.433711202500021</v>
      </c>
    </row>
    <row r="287" spans="1:21" x14ac:dyDescent="0.25">
      <c r="A287" s="25" t="s">
        <v>63</v>
      </c>
      <c r="B287" s="26">
        <v>62.5</v>
      </c>
      <c r="C287" s="26">
        <f t="shared" si="180"/>
        <v>6.25</v>
      </c>
      <c r="D287" s="104">
        <v>0.27450000000000002</v>
      </c>
      <c r="E287" s="104"/>
      <c r="F287" s="12">
        <f t="shared" si="206"/>
        <v>57.379260081736859</v>
      </c>
      <c r="G287" s="12">
        <f t="shared" si="182"/>
        <v>29.342474525301242</v>
      </c>
      <c r="H287" s="12">
        <f t="shared" si="207"/>
        <v>62.251088678625351</v>
      </c>
      <c r="I287" s="12">
        <f t="shared" si="183"/>
        <v>54.810083820218892</v>
      </c>
      <c r="J287" s="12">
        <f t="shared" si="208"/>
        <v>57.743213110045531</v>
      </c>
      <c r="K287" s="28">
        <f t="shared" si="184"/>
        <v>54.502206036240402</v>
      </c>
      <c r="O287" s="39"/>
      <c r="P287" s="12">
        <f t="shared" si="209"/>
        <v>57.409304386693734</v>
      </c>
      <c r="Q287" s="12">
        <f t="shared" si="185"/>
        <v>46.82985903025876</v>
      </c>
      <c r="R287" s="12">
        <f t="shared" si="210"/>
        <v>57.085957769250008</v>
      </c>
      <c r="S287" s="12">
        <f t="shared" si="186"/>
        <v>38.885951615000003</v>
      </c>
      <c r="T287" s="12">
        <f t="shared" si="211"/>
        <v>57.256945457625008</v>
      </c>
      <c r="U287" s="12">
        <f t="shared" si="187"/>
        <v>23.314642402500006</v>
      </c>
    </row>
    <row r="288" spans="1:21" x14ac:dyDescent="0.25">
      <c r="A288" s="25" t="s">
        <v>63</v>
      </c>
      <c r="B288" s="26">
        <v>31.25</v>
      </c>
      <c r="C288" s="26">
        <f t="shared" si="180"/>
        <v>3.125</v>
      </c>
      <c r="D288" s="104">
        <v>0.1575</v>
      </c>
      <c r="E288" s="104"/>
      <c r="F288" s="12">
        <f t="shared" si="206"/>
        <v>31.807287503545382</v>
      </c>
      <c r="G288" s="12">
        <f t="shared" si="182"/>
        <v>-17.018598704076652</v>
      </c>
      <c r="H288" s="12">
        <f t="shared" si="207"/>
        <v>36.794381099824591</v>
      </c>
      <c r="I288" s="12">
        <f t="shared" si="183"/>
        <v>31.136229691979885</v>
      </c>
      <c r="J288" s="12">
        <f t="shared" si="208"/>
        <v>32.993933272127698</v>
      </c>
      <c r="K288" s="28">
        <f t="shared" si="184"/>
        <v>30.837072125344463</v>
      </c>
      <c r="O288" s="39"/>
      <c r="P288" s="12">
        <f t="shared" si="209"/>
        <v>31.870235243884032</v>
      </c>
      <c r="Q288" s="12">
        <f t="shared" si="185"/>
        <v>4.1757707168904332</v>
      </c>
      <c r="R288" s="12">
        <f t="shared" si="210"/>
        <v>31.832015081250006</v>
      </c>
      <c r="S288" s="12">
        <f t="shared" si="186"/>
        <v>32.324273375000004</v>
      </c>
      <c r="T288" s="12">
        <f t="shared" si="211"/>
        <v>32.684093465624997</v>
      </c>
      <c r="U288" s="12">
        <f t="shared" si="187"/>
        <v>10.7677355625</v>
      </c>
    </row>
    <row r="289" spans="1:38" x14ac:dyDescent="0.25">
      <c r="A289" s="25" t="s">
        <v>63</v>
      </c>
      <c r="B289" s="26">
        <v>15.625</v>
      </c>
      <c r="C289" s="26">
        <f t="shared" si="180"/>
        <v>1.5625</v>
      </c>
      <c r="D289" s="104">
        <v>3.85E-2</v>
      </c>
      <c r="E289" s="104"/>
      <c r="F289" s="12">
        <f t="shared" si="206"/>
        <v>5.7981871889745618</v>
      </c>
      <c r="G289" s="12">
        <f t="shared" si="182"/>
        <v>-64.172168911734502</v>
      </c>
      <c r="H289" s="12">
        <f t="shared" si="207"/>
        <v>10.914079279363779</v>
      </c>
      <c r="I289" s="12">
        <f t="shared" si="183"/>
        <v>7.7267515516582908</v>
      </c>
      <c r="J289" s="12">
        <f t="shared" si="208"/>
        <v>8.0315843913058877</v>
      </c>
      <c r="K289" s="28">
        <f t="shared" si="184"/>
        <v>7.4357444008431308</v>
      </c>
      <c r="O289" s="39"/>
      <c r="P289" s="12">
        <f t="shared" si="209"/>
        <v>5.8946008165818622</v>
      </c>
      <c r="Q289" s="12">
        <f t="shared" si="185"/>
        <v>-39.207447311236322</v>
      </c>
      <c r="R289" s="12">
        <f t="shared" si="210"/>
        <v>6.2384123332499986</v>
      </c>
      <c r="S289" s="12">
        <f t="shared" si="186"/>
        <v>30.212956335000001</v>
      </c>
      <c r="T289" s="12">
        <f>$T$252*D289^2+$T$253*D289</f>
        <v>7.9476136836250006</v>
      </c>
      <c r="U289" s="12">
        <f t="shared" si="187"/>
        <v>1.9833269225000001</v>
      </c>
    </row>
    <row r="290" spans="1:38" ht="15.75" thickBot="1" x14ac:dyDescent="0.3">
      <c r="A290" s="29" t="s">
        <v>63</v>
      </c>
      <c r="B290" s="30">
        <v>0</v>
      </c>
      <c r="C290" s="30">
        <f t="shared" si="180"/>
        <v>0</v>
      </c>
      <c r="D290" s="106">
        <v>0</v>
      </c>
      <c r="E290" s="106"/>
      <c r="F290" s="32">
        <f t="shared" si="206"/>
        <v>-2.6165217363277615</v>
      </c>
      <c r="G290" s="32">
        <f t="shared" si="182"/>
        <v>-79.427735743623799</v>
      </c>
      <c r="H290" s="32">
        <f t="shared" si="207"/>
        <v>2.5435345179787396</v>
      </c>
      <c r="I290" s="32">
        <f t="shared" si="183"/>
        <v>0.28850956024980651</v>
      </c>
      <c r="J290" s="32">
        <f t="shared" si="208"/>
        <v>0</v>
      </c>
      <c r="K290" s="32">
        <f t="shared" si="184"/>
        <v>0</v>
      </c>
      <c r="L290" s="32"/>
      <c r="M290" s="32"/>
      <c r="N290" s="32"/>
      <c r="O290" s="47"/>
      <c r="P290" s="32">
        <f t="shared" si="209"/>
        <v>-2.5092809098982514</v>
      </c>
      <c r="Q290" s="32">
        <f t="shared" si="185"/>
        <v>-53.243194320336158</v>
      </c>
      <c r="R290" s="32">
        <f t="shared" si="210"/>
        <v>-2.0219999999999998</v>
      </c>
      <c r="S290" s="32">
        <f t="shared" si="186"/>
        <v>30.515000000000001</v>
      </c>
      <c r="T290" s="32">
        <f t="shared" si="211"/>
        <v>0</v>
      </c>
      <c r="U290" s="32">
        <f t="shared" si="187"/>
        <v>0</v>
      </c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</row>
  </sheetData>
  <mergeCells count="1">
    <mergeCell ref="P1:Q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0-250_Results</vt:lpstr>
      <vt:lpstr>0-250_Calculations</vt:lpstr>
      <vt:lpstr>0-1000_Results</vt:lpstr>
      <vt:lpstr>0-1000_Calculations</vt:lpstr>
      <vt:lpstr>Standards_Parabolas</vt:lpstr>
    </vt:vector>
  </TitlesOfParts>
  <Company>Department of Earth Sciences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CW</cp:lastModifiedBy>
  <dcterms:created xsi:type="dcterms:W3CDTF">2019-04-10T15:25:25Z</dcterms:created>
  <dcterms:modified xsi:type="dcterms:W3CDTF">2019-06-12T07:36:24Z</dcterms:modified>
</cp:coreProperties>
</file>