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95" windowHeight="12585" activeTab="2"/>
  </bookViews>
  <sheets>
    <sheet name="Results" sheetId="4" r:id="rId1"/>
    <sheet name="Ads_Des_Calculations" sheetId="1" r:id="rId2"/>
    <sheet name="Ads_Des_Isotherms" sheetId="2" r:id="rId3"/>
  </sheets>
  <calcPr calcId="145621"/>
</workbook>
</file>

<file path=xl/calcChain.xml><?xml version="1.0" encoding="utf-8"?>
<calcChain xmlns="http://schemas.openxmlformats.org/spreadsheetml/2006/main">
  <c r="P115" i="4" l="1"/>
  <c r="G115" i="4"/>
  <c r="P114" i="4"/>
  <c r="I114" i="4"/>
  <c r="G114" i="4"/>
  <c r="P113" i="4"/>
  <c r="G113" i="4"/>
  <c r="I113" i="4" s="1"/>
  <c r="P112" i="4"/>
  <c r="I112" i="4"/>
  <c r="G112" i="4"/>
  <c r="P111" i="4"/>
  <c r="G111" i="4"/>
  <c r="I111" i="4" s="1"/>
  <c r="P110" i="4"/>
  <c r="I110" i="4"/>
  <c r="G110" i="4"/>
  <c r="P109" i="4"/>
  <c r="G109" i="4"/>
  <c r="I109" i="4" s="1"/>
  <c r="P108" i="4"/>
  <c r="I108" i="4"/>
  <c r="G108" i="4"/>
  <c r="G106" i="4"/>
  <c r="P105" i="4"/>
  <c r="G105" i="4"/>
  <c r="I105" i="4" s="1"/>
  <c r="P104" i="4"/>
  <c r="I104" i="4"/>
  <c r="G104" i="4"/>
  <c r="P103" i="4"/>
  <c r="G103" i="4"/>
  <c r="I103" i="4" s="1"/>
  <c r="P102" i="4"/>
  <c r="I102" i="4"/>
  <c r="G102" i="4"/>
  <c r="P101" i="4"/>
  <c r="G101" i="4"/>
  <c r="I101" i="4" s="1"/>
  <c r="P100" i="4"/>
  <c r="I100" i="4"/>
  <c r="G100" i="4"/>
  <c r="P99" i="4"/>
  <c r="G99" i="4"/>
  <c r="I99" i="4" s="1"/>
  <c r="G97" i="4"/>
  <c r="P96" i="4"/>
  <c r="G96" i="4"/>
  <c r="I96" i="4" s="1"/>
  <c r="P95" i="4"/>
  <c r="I95" i="4"/>
  <c r="G95" i="4"/>
  <c r="P94" i="4"/>
  <c r="G94" i="4"/>
  <c r="I94" i="4" s="1"/>
  <c r="P93" i="4"/>
  <c r="I93" i="4"/>
  <c r="G93" i="4"/>
  <c r="P92" i="4"/>
  <c r="G92" i="4"/>
  <c r="I92" i="4" s="1"/>
  <c r="P91" i="4"/>
  <c r="I91" i="4"/>
  <c r="G91" i="4"/>
  <c r="P90" i="4"/>
  <c r="G90" i="4"/>
  <c r="I90" i="4" s="1"/>
  <c r="G88" i="4"/>
  <c r="P87" i="4"/>
  <c r="I87" i="4"/>
  <c r="G87" i="4"/>
  <c r="P86" i="4"/>
  <c r="G86" i="4"/>
  <c r="I86" i="4" s="1"/>
  <c r="P85" i="4"/>
  <c r="I85" i="4"/>
  <c r="G85" i="4"/>
  <c r="P84" i="4"/>
  <c r="G84" i="4"/>
  <c r="I84" i="4" s="1"/>
  <c r="P83" i="4"/>
  <c r="I83" i="4"/>
  <c r="G83" i="4"/>
  <c r="P82" i="4"/>
  <c r="G82" i="4"/>
  <c r="I82" i="4" s="1"/>
  <c r="P81" i="4"/>
  <c r="I81" i="4"/>
  <c r="G81" i="4"/>
  <c r="F71" i="4"/>
  <c r="F70" i="4"/>
  <c r="F69" i="4"/>
  <c r="F68" i="4"/>
  <c r="F67" i="4"/>
  <c r="F66" i="4"/>
  <c r="I64" i="4" s="1"/>
  <c r="F65" i="4"/>
  <c r="H64" i="4"/>
  <c r="Q115" i="4" s="1"/>
  <c r="G64" i="4"/>
  <c r="F64" i="4"/>
  <c r="R55" i="4"/>
  <c r="P55" i="4"/>
  <c r="G55" i="4"/>
  <c r="D55" i="4"/>
  <c r="P54" i="4"/>
  <c r="G54" i="4"/>
  <c r="D54" i="4"/>
  <c r="P53" i="4"/>
  <c r="G53" i="4"/>
  <c r="D53" i="4"/>
  <c r="P52" i="4"/>
  <c r="G52" i="4"/>
  <c r="D52" i="4"/>
  <c r="P51" i="4"/>
  <c r="G51" i="4"/>
  <c r="D51" i="4"/>
  <c r="P50" i="4"/>
  <c r="G50" i="4"/>
  <c r="D50" i="4"/>
  <c r="P49" i="4"/>
  <c r="G49" i="4"/>
  <c r="D49" i="4"/>
  <c r="P48" i="4"/>
  <c r="G48" i="4"/>
  <c r="D48" i="4"/>
  <c r="R47" i="4"/>
  <c r="D47" i="4"/>
  <c r="R46" i="4"/>
  <c r="P46" i="4"/>
  <c r="G46" i="4"/>
  <c r="D46" i="4"/>
  <c r="P45" i="4"/>
  <c r="G45" i="4"/>
  <c r="D45" i="4"/>
  <c r="P44" i="4"/>
  <c r="G44" i="4"/>
  <c r="D44" i="4"/>
  <c r="P43" i="4"/>
  <c r="G43" i="4"/>
  <c r="D43" i="4"/>
  <c r="P42" i="4"/>
  <c r="G42" i="4"/>
  <c r="D42" i="4"/>
  <c r="P41" i="4"/>
  <c r="G41" i="4"/>
  <c r="D41" i="4"/>
  <c r="P40" i="4"/>
  <c r="G40" i="4"/>
  <c r="D40" i="4"/>
  <c r="P39" i="4"/>
  <c r="G39" i="4"/>
  <c r="D39" i="4"/>
  <c r="R38" i="4"/>
  <c r="D38" i="4"/>
  <c r="R37" i="4"/>
  <c r="P37" i="4"/>
  <c r="G37" i="4"/>
  <c r="D37" i="4"/>
  <c r="P36" i="4"/>
  <c r="G36" i="4"/>
  <c r="D36" i="4"/>
  <c r="P35" i="4"/>
  <c r="G35" i="4"/>
  <c r="D35" i="4"/>
  <c r="P34" i="4"/>
  <c r="G34" i="4"/>
  <c r="D34" i="4"/>
  <c r="P33" i="4"/>
  <c r="G33" i="4"/>
  <c r="D33" i="4"/>
  <c r="P32" i="4"/>
  <c r="G32" i="4"/>
  <c r="D32" i="4"/>
  <c r="P31" i="4"/>
  <c r="G31" i="4"/>
  <c r="D31" i="4"/>
  <c r="P30" i="4"/>
  <c r="G30" i="4"/>
  <c r="D30" i="4"/>
  <c r="R29" i="4"/>
  <c r="D29" i="4"/>
  <c r="R28" i="4"/>
  <c r="P28" i="4"/>
  <c r="G28" i="4"/>
  <c r="D28" i="4"/>
  <c r="P27" i="4"/>
  <c r="G27" i="4"/>
  <c r="D27" i="4"/>
  <c r="P26" i="4"/>
  <c r="G26" i="4"/>
  <c r="D26" i="4"/>
  <c r="P25" i="4"/>
  <c r="G25" i="4"/>
  <c r="D25" i="4"/>
  <c r="P24" i="4"/>
  <c r="G24" i="4"/>
  <c r="D24" i="4"/>
  <c r="P23" i="4"/>
  <c r="G23" i="4"/>
  <c r="D23" i="4"/>
  <c r="P22" i="4"/>
  <c r="G22" i="4"/>
  <c r="D22" i="4"/>
  <c r="P21" i="4"/>
  <c r="G21" i="4"/>
  <c r="D21" i="4"/>
  <c r="F11" i="4"/>
  <c r="C11" i="4"/>
  <c r="F10" i="4"/>
  <c r="F9" i="4"/>
  <c r="F8" i="4"/>
  <c r="F7" i="4"/>
  <c r="B7" i="4"/>
  <c r="B8" i="4" s="1"/>
  <c r="R6" i="4"/>
  <c r="S6" i="4" s="1"/>
  <c r="F6" i="4"/>
  <c r="B6" i="4"/>
  <c r="A6" i="4"/>
  <c r="A7" i="4" s="1"/>
  <c r="A8" i="4" s="1"/>
  <c r="A9" i="4" s="1"/>
  <c r="A10" i="4" s="1"/>
  <c r="R5" i="4"/>
  <c r="S5" i="4" s="1"/>
  <c r="F5" i="4"/>
  <c r="C5" i="4"/>
  <c r="B5" i="4"/>
  <c r="A5" i="4"/>
  <c r="R4" i="4"/>
  <c r="S4" i="4" s="1"/>
  <c r="F4" i="4"/>
  <c r="C4" i="4"/>
  <c r="B9" i="4" l="1"/>
  <c r="C8" i="4"/>
  <c r="H91" i="4"/>
  <c r="J91" i="4" s="1"/>
  <c r="Q91" i="4"/>
  <c r="H93" i="4"/>
  <c r="J93" i="4" s="1"/>
  <c r="Q93" i="4"/>
  <c r="H95" i="4"/>
  <c r="J95" i="4" s="1"/>
  <c r="Q95" i="4"/>
  <c r="H108" i="4"/>
  <c r="J108" i="4" s="1"/>
  <c r="Q108" i="4"/>
  <c r="H110" i="4"/>
  <c r="J110" i="4" s="1"/>
  <c r="Q110" i="4"/>
  <c r="H112" i="4"/>
  <c r="J112" i="4" s="1"/>
  <c r="Q112" i="4"/>
  <c r="H114" i="4"/>
  <c r="J114" i="4" s="1"/>
  <c r="Q114" i="4"/>
  <c r="C7" i="4"/>
  <c r="H82" i="4"/>
  <c r="J82" i="4" s="1"/>
  <c r="Q82" i="4"/>
  <c r="H84" i="4"/>
  <c r="J84" i="4" s="1"/>
  <c r="Q84" i="4"/>
  <c r="H86" i="4"/>
  <c r="J86" i="4" s="1"/>
  <c r="Q86" i="4"/>
  <c r="H99" i="4"/>
  <c r="J99" i="4" s="1"/>
  <c r="Q99" i="4"/>
  <c r="H101" i="4"/>
  <c r="J101" i="4" s="1"/>
  <c r="Q101" i="4"/>
  <c r="H103" i="4"/>
  <c r="J103" i="4" s="1"/>
  <c r="Q103" i="4"/>
  <c r="H105" i="4"/>
  <c r="J105" i="4" s="1"/>
  <c r="Q105" i="4"/>
  <c r="C6" i="4"/>
  <c r="H90" i="4"/>
  <c r="J90" i="4" s="1"/>
  <c r="Q90" i="4"/>
  <c r="H92" i="4"/>
  <c r="J92" i="4" s="1"/>
  <c r="Q92" i="4"/>
  <c r="H94" i="4"/>
  <c r="J94" i="4" s="1"/>
  <c r="Q94" i="4"/>
  <c r="H96" i="4"/>
  <c r="J96" i="4" s="1"/>
  <c r="Q96" i="4"/>
  <c r="H109" i="4"/>
  <c r="J109" i="4" s="1"/>
  <c r="Q109" i="4"/>
  <c r="H111" i="4"/>
  <c r="J111" i="4" s="1"/>
  <c r="Q111" i="4"/>
  <c r="H113" i="4"/>
  <c r="J113" i="4" s="1"/>
  <c r="Q113" i="4"/>
  <c r="H81" i="4"/>
  <c r="J81" i="4" s="1"/>
  <c r="Q81" i="4"/>
  <c r="H83" i="4"/>
  <c r="J83" i="4" s="1"/>
  <c r="Q83" i="4"/>
  <c r="H85" i="4"/>
  <c r="J85" i="4" s="1"/>
  <c r="Q85" i="4"/>
  <c r="H87" i="4"/>
  <c r="J87" i="4" s="1"/>
  <c r="Q87" i="4"/>
  <c r="H100" i="4"/>
  <c r="J100" i="4" s="1"/>
  <c r="Q100" i="4"/>
  <c r="H102" i="4"/>
  <c r="J102" i="4" s="1"/>
  <c r="Q102" i="4"/>
  <c r="H104" i="4"/>
  <c r="J104" i="4" s="1"/>
  <c r="Q104" i="4"/>
  <c r="B10" i="4" l="1"/>
  <c r="C9" i="4"/>
  <c r="H53" i="4" l="1"/>
  <c r="I53" i="4" s="1"/>
  <c r="Q52" i="4"/>
  <c r="R52" i="4" s="1"/>
  <c r="Q50" i="4"/>
  <c r="R50" i="4" s="1"/>
  <c r="H43" i="4"/>
  <c r="I43" i="4" s="1"/>
  <c r="Q42" i="4"/>
  <c r="R42" i="4" s="1"/>
  <c r="H41" i="4"/>
  <c r="I41" i="4" s="1"/>
  <c r="Q40" i="4"/>
  <c r="R40" i="4" s="1"/>
  <c r="Q36" i="4"/>
  <c r="R36" i="4" s="1"/>
  <c r="H31" i="4"/>
  <c r="I31" i="4" s="1"/>
  <c r="Q30" i="4"/>
  <c r="R30" i="4" s="1"/>
  <c r="H27" i="4"/>
  <c r="I27" i="4" s="1"/>
  <c r="Q26" i="4"/>
  <c r="R26" i="4" s="1"/>
  <c r="H21" i="4"/>
  <c r="I21" i="4" s="1"/>
  <c r="H54" i="4"/>
  <c r="I54" i="4" s="1"/>
  <c r="Q53" i="4"/>
  <c r="R53" i="4" s="1"/>
  <c r="H48" i="4"/>
  <c r="I48" i="4" s="1"/>
  <c r="H44" i="4"/>
  <c r="I44" i="4" s="1"/>
  <c r="Q43" i="4"/>
  <c r="R43" i="4" s="1"/>
  <c r="Q41" i="4"/>
  <c r="R41" i="4" s="1"/>
  <c r="H34" i="4"/>
  <c r="I34" i="4" s="1"/>
  <c r="Q33" i="4"/>
  <c r="R33" i="4" s="1"/>
  <c r="H32" i="4"/>
  <c r="I32" i="4" s="1"/>
  <c r="Q31" i="4"/>
  <c r="R31" i="4" s="1"/>
  <c r="Q27" i="4"/>
  <c r="R27" i="4" s="1"/>
  <c r="H22" i="4"/>
  <c r="I22" i="4" s="1"/>
  <c r="Q21" i="4"/>
  <c r="R21" i="4" s="1"/>
  <c r="Q54" i="4"/>
  <c r="R54" i="4" s="1"/>
  <c r="H49" i="4"/>
  <c r="I49" i="4" s="1"/>
  <c r="Q48" i="4"/>
  <c r="R48" i="4" s="1"/>
  <c r="H45" i="4"/>
  <c r="I45" i="4" s="1"/>
  <c r="Q44" i="4"/>
  <c r="R44" i="4" s="1"/>
  <c r="H39" i="4"/>
  <c r="I39" i="4" s="1"/>
  <c r="H35" i="4"/>
  <c r="I35" i="4" s="1"/>
  <c r="Q34" i="4"/>
  <c r="R34" i="4" s="1"/>
  <c r="Q32" i="4"/>
  <c r="R32" i="4" s="1"/>
  <c r="H25" i="4"/>
  <c r="I25" i="4" s="1"/>
  <c r="Q24" i="4"/>
  <c r="R24" i="4" s="1"/>
  <c r="H23" i="4"/>
  <c r="I23" i="4" s="1"/>
  <c r="Q22" i="4"/>
  <c r="R22" i="4" s="1"/>
  <c r="H52" i="4"/>
  <c r="I52" i="4" s="1"/>
  <c r="Q51" i="4"/>
  <c r="R51" i="4" s="1"/>
  <c r="H50" i="4"/>
  <c r="I50" i="4" s="1"/>
  <c r="Q49" i="4"/>
  <c r="R49" i="4" s="1"/>
  <c r="Q45" i="4"/>
  <c r="R45" i="4" s="1"/>
  <c r="H40" i="4"/>
  <c r="I40" i="4" s="1"/>
  <c r="Q39" i="4"/>
  <c r="R39" i="4" s="1"/>
  <c r="H36" i="4"/>
  <c r="I36" i="4" s="1"/>
  <c r="Q35" i="4"/>
  <c r="R35" i="4" s="1"/>
  <c r="H30" i="4"/>
  <c r="I30" i="4" s="1"/>
  <c r="H26" i="4"/>
  <c r="I26" i="4" s="1"/>
  <c r="Q25" i="4"/>
  <c r="R25" i="4" s="1"/>
  <c r="Q23" i="4"/>
  <c r="R23" i="4" s="1"/>
  <c r="C10" i="4"/>
  <c r="D36" i="1" l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4" i="1"/>
  <c r="L4" i="1"/>
  <c r="M4" i="1"/>
  <c r="N4" i="1"/>
  <c r="L5" i="1"/>
  <c r="M5" i="1"/>
  <c r="N5" i="1"/>
  <c r="Q4" i="1" s="1"/>
  <c r="L6" i="1"/>
  <c r="M6" i="1"/>
  <c r="N6" i="1"/>
  <c r="O5" i="1" s="1"/>
  <c r="L7" i="1"/>
  <c r="M7" i="1"/>
  <c r="N7" i="1"/>
  <c r="Q6" i="1" s="1"/>
  <c r="L8" i="1"/>
  <c r="M8" i="1"/>
  <c r="N8" i="1"/>
  <c r="O7" i="1" s="1"/>
  <c r="L9" i="1"/>
  <c r="M9" i="1"/>
  <c r="N9" i="1"/>
  <c r="Q8" i="1" s="1"/>
  <c r="L10" i="1"/>
  <c r="M10" i="1"/>
  <c r="N10" i="1"/>
  <c r="O9" i="1" s="1"/>
  <c r="Q10" i="1"/>
  <c r="L12" i="1"/>
  <c r="M12" i="1"/>
  <c r="N12" i="1"/>
  <c r="L13" i="1"/>
  <c r="M13" i="1"/>
  <c r="N13" i="1"/>
  <c r="O12" i="1" s="1"/>
  <c r="L14" i="1"/>
  <c r="M14" i="1"/>
  <c r="N14" i="1"/>
  <c r="Q13" i="1" s="1"/>
  <c r="L15" i="1"/>
  <c r="M15" i="1"/>
  <c r="N15" i="1"/>
  <c r="O14" i="1" s="1"/>
  <c r="L16" i="1"/>
  <c r="M16" i="1"/>
  <c r="N16" i="1"/>
  <c r="Q15" i="1" s="1"/>
  <c r="L17" i="1"/>
  <c r="M17" i="1"/>
  <c r="N17" i="1"/>
  <c r="O16" i="1" s="1"/>
  <c r="L18" i="1"/>
  <c r="M18" i="1"/>
  <c r="N18" i="1"/>
  <c r="Q17" i="1" s="1"/>
  <c r="O18" i="1"/>
  <c r="L20" i="1"/>
  <c r="M20" i="1"/>
  <c r="N20" i="1"/>
  <c r="L21" i="1"/>
  <c r="M21" i="1"/>
  <c r="N21" i="1"/>
  <c r="Q20" i="1" s="1"/>
  <c r="L22" i="1"/>
  <c r="M22" i="1"/>
  <c r="N22" i="1"/>
  <c r="O21" i="1" s="1"/>
  <c r="L23" i="1"/>
  <c r="M23" i="1"/>
  <c r="N23" i="1"/>
  <c r="Q22" i="1" s="1"/>
  <c r="L24" i="1"/>
  <c r="M24" i="1"/>
  <c r="N24" i="1"/>
  <c r="O23" i="1" s="1"/>
  <c r="L25" i="1"/>
  <c r="M25" i="1"/>
  <c r="N25" i="1"/>
  <c r="Q24" i="1" s="1"/>
  <c r="L26" i="1"/>
  <c r="M26" i="1"/>
  <c r="N26" i="1"/>
  <c r="O25" i="1" s="1"/>
  <c r="Q26" i="1"/>
  <c r="L28" i="1"/>
  <c r="M28" i="1"/>
  <c r="N28" i="1"/>
  <c r="L29" i="1"/>
  <c r="M29" i="1"/>
  <c r="N29" i="1"/>
  <c r="O28" i="1" s="1"/>
  <c r="L30" i="1"/>
  <c r="M30" i="1"/>
  <c r="N30" i="1"/>
  <c r="Q29" i="1" s="1"/>
  <c r="L31" i="1"/>
  <c r="M31" i="1"/>
  <c r="N31" i="1"/>
  <c r="O30" i="1" s="1"/>
  <c r="L32" i="1"/>
  <c r="M32" i="1"/>
  <c r="N32" i="1"/>
  <c r="Q31" i="1" s="1"/>
  <c r="L33" i="1"/>
  <c r="M33" i="1"/>
  <c r="N33" i="1"/>
  <c r="O32" i="1" s="1"/>
  <c r="L34" i="1"/>
  <c r="M34" i="1"/>
  <c r="N34" i="1"/>
  <c r="Q33" i="1" s="1"/>
  <c r="O34" i="1"/>
  <c r="L36" i="1"/>
  <c r="M36" i="1"/>
  <c r="L37" i="1"/>
  <c r="M37" i="1"/>
  <c r="N37" i="1"/>
  <c r="O36" i="1" s="1"/>
  <c r="L38" i="1"/>
  <c r="M38" i="1"/>
  <c r="N38" i="1"/>
  <c r="Q37" i="1" s="1"/>
  <c r="L39" i="1"/>
  <c r="M39" i="1"/>
  <c r="N39" i="1"/>
  <c r="O38" i="1" s="1"/>
  <c r="O39" i="1"/>
  <c r="Q39" i="1"/>
  <c r="L40" i="1"/>
  <c r="M40" i="1"/>
  <c r="L41" i="1"/>
  <c r="M41" i="1"/>
  <c r="N41" i="1"/>
  <c r="Q40" i="1" s="1"/>
  <c r="L42" i="1"/>
  <c r="M42" i="1"/>
  <c r="N42" i="1"/>
  <c r="O41" i="1" s="1"/>
  <c r="P42" i="1"/>
  <c r="Q42" i="1"/>
  <c r="L44" i="1"/>
  <c r="M44" i="1"/>
  <c r="O44" i="1"/>
  <c r="Q44" i="1"/>
  <c r="L45" i="1"/>
  <c r="M45" i="1"/>
  <c r="L46" i="1"/>
  <c r="M46" i="1"/>
  <c r="P45" i="1" s="1"/>
  <c r="N46" i="1"/>
  <c r="Q45" i="1" s="1"/>
  <c r="L47" i="1"/>
  <c r="M47" i="1"/>
  <c r="N47" i="1"/>
  <c r="O46" i="1" s="1"/>
  <c r="O47" i="1"/>
  <c r="Q47" i="1"/>
  <c r="L48" i="1"/>
  <c r="M48" i="1"/>
  <c r="O48" i="1"/>
  <c r="Q48" i="1"/>
  <c r="L49" i="1"/>
  <c r="M49" i="1"/>
  <c r="L50" i="1"/>
  <c r="M50" i="1"/>
  <c r="N50" i="1"/>
  <c r="O49" i="1" s="1"/>
  <c r="L51" i="1"/>
  <c r="M51" i="1"/>
  <c r="N51" i="1"/>
  <c r="Q50" i="1" s="1"/>
  <c r="O51" i="1"/>
  <c r="P51" i="1"/>
  <c r="Q51" i="1"/>
  <c r="O26" i="1" l="1"/>
  <c r="Q25" i="1"/>
  <c r="O24" i="1"/>
  <c r="Q23" i="1"/>
  <c r="O22" i="1"/>
  <c r="Q21" i="1"/>
  <c r="O20" i="1"/>
  <c r="P50" i="1"/>
  <c r="Q38" i="1"/>
  <c r="P33" i="1"/>
  <c r="P29" i="1"/>
  <c r="Q18" i="1"/>
  <c r="O17" i="1"/>
  <c r="Q16" i="1"/>
  <c r="O15" i="1"/>
  <c r="Q14" i="1"/>
  <c r="O13" i="1"/>
  <c r="Q12" i="1"/>
  <c r="O10" i="1"/>
  <c r="Q9" i="1"/>
  <c r="O8" i="1"/>
  <c r="Q7" i="1"/>
  <c r="O6" i="1"/>
  <c r="Q5" i="1"/>
  <c r="O4" i="1"/>
  <c r="P44" i="1"/>
  <c r="P48" i="1"/>
  <c r="P31" i="1"/>
  <c r="P40" i="1"/>
  <c r="Q34" i="1"/>
  <c r="O33" i="1"/>
  <c r="Q32" i="1"/>
  <c r="O31" i="1"/>
  <c r="Q30" i="1"/>
  <c r="O29" i="1"/>
  <c r="Q28" i="1"/>
  <c r="O50" i="1"/>
  <c r="Q49" i="1"/>
  <c r="Q46" i="1"/>
  <c r="O45" i="1"/>
  <c r="P39" i="1"/>
  <c r="P26" i="1"/>
  <c r="P24" i="1"/>
  <c r="P22" i="1"/>
  <c r="P20" i="1"/>
  <c r="P17" i="1"/>
  <c r="P15" i="1"/>
  <c r="P13" i="1"/>
  <c r="P10" i="1"/>
  <c r="P8" i="1"/>
  <c r="P6" i="1"/>
  <c r="P4" i="1"/>
  <c r="O42" i="1"/>
  <c r="Q41" i="1"/>
  <c r="O40" i="1"/>
  <c r="P38" i="1"/>
  <c r="P37" i="1"/>
  <c r="Q36" i="1"/>
  <c r="P49" i="1"/>
  <c r="P46" i="1"/>
  <c r="P36" i="1"/>
  <c r="P47" i="1"/>
  <c r="P41" i="1"/>
  <c r="P34" i="1"/>
  <c r="P32" i="1"/>
  <c r="P30" i="1"/>
  <c r="P28" i="1"/>
  <c r="P25" i="1"/>
  <c r="P23" i="1"/>
  <c r="P21" i="1"/>
  <c r="P18" i="1"/>
  <c r="P16" i="1"/>
  <c r="P14" i="1"/>
  <c r="P12" i="1"/>
  <c r="P9" i="1"/>
  <c r="P7" i="1"/>
  <c r="P5" i="1"/>
  <c r="O37" i="1"/>
</calcChain>
</file>

<file path=xl/sharedStrings.xml><?xml version="1.0" encoding="utf-8"?>
<sst xmlns="http://schemas.openxmlformats.org/spreadsheetml/2006/main" count="365" uniqueCount="70">
  <si>
    <t>Adsorb</t>
  </si>
  <si>
    <t>% PAM</t>
  </si>
  <si>
    <t>% PAM dilute</t>
  </si>
  <si>
    <t>570nm</t>
  </si>
  <si>
    <t>570 avg</t>
  </si>
  <si>
    <t>Aq Conc</t>
  </si>
  <si>
    <t>% removal</t>
  </si>
  <si>
    <t>Initial Conc %</t>
  </si>
  <si>
    <t>Aq Conc %</t>
  </si>
  <si>
    <t>Initial Conc ppm</t>
  </si>
  <si>
    <t>Aq Conc ppm</t>
  </si>
  <si>
    <t>Ads conc %</t>
  </si>
  <si>
    <t>Ads conc (ppm)</t>
  </si>
  <si>
    <t>Ads conc mg/kg</t>
  </si>
  <si>
    <t>OC 6 (1)</t>
  </si>
  <si>
    <t>OC 6 (2)</t>
  </si>
  <si>
    <t>Blank (1)</t>
  </si>
  <si>
    <t>Blank (2)</t>
  </si>
  <si>
    <t>OC 2 (1)</t>
  </si>
  <si>
    <t>OC 2 (2)</t>
  </si>
  <si>
    <t>OC 7 (1)</t>
  </si>
  <si>
    <t>OC 7 (2)</t>
  </si>
  <si>
    <t>OC 3 (1)</t>
  </si>
  <si>
    <t>OC 3 (2)</t>
  </si>
  <si>
    <t>OC 1 (1)</t>
  </si>
  <si>
    <t>OC 1 (2)</t>
  </si>
  <si>
    <t>PAM conc (mg/L)</t>
  </si>
  <si>
    <t>x</t>
  </si>
  <si>
    <t>y</t>
  </si>
  <si>
    <t>Linear</t>
  </si>
  <si>
    <t>Freundlich</t>
  </si>
  <si>
    <t>Langmuir</t>
  </si>
  <si>
    <t>Ads Conc</t>
  </si>
  <si>
    <t>Log (aq)</t>
  </si>
  <si>
    <t>Log (ads)</t>
  </si>
  <si>
    <t>Aq</t>
  </si>
  <si>
    <t>Aq/Ads</t>
  </si>
  <si>
    <t>OC 1  (1)</t>
  </si>
  <si>
    <t>Ads/Des Experiment</t>
  </si>
  <si>
    <t>intercept</t>
  </si>
  <si>
    <t>gradient</t>
  </si>
  <si>
    <t>r squared</t>
  </si>
  <si>
    <t>Standards</t>
  </si>
  <si>
    <t>Diluted PAM</t>
  </si>
  <si>
    <t>Sample weights</t>
  </si>
  <si>
    <t>Total</t>
  </si>
  <si>
    <t>Average</t>
  </si>
  <si>
    <t>to make 1 kg</t>
  </si>
  <si>
    <t>SQ Lstone</t>
  </si>
  <si>
    <t>WF UBS</t>
  </si>
  <si>
    <t>HF Pgrit Silty</t>
  </si>
  <si>
    <t>ADSORB</t>
  </si>
  <si>
    <t>DESORB</t>
  </si>
  <si>
    <t>Initial Aqueous</t>
  </si>
  <si>
    <t>Adsorbed  Aqueos Conc</t>
  </si>
  <si>
    <t>Desorbed Aqueous Conc</t>
  </si>
  <si>
    <t>0-250 linear</t>
  </si>
  <si>
    <t>Sample</t>
  </si>
  <si>
    <t>Aq conc</t>
  </si>
  <si>
    <t>SQ Lstone (1)</t>
  </si>
  <si>
    <t>SQ Lstone (2)</t>
  </si>
  <si>
    <t>PG Silty (1)</t>
  </si>
  <si>
    <t>PG Silty (2)</t>
  </si>
  <si>
    <t>WF UBS (1)</t>
  </si>
  <si>
    <t>WF UBS (2)</t>
  </si>
  <si>
    <t>Poly n/0</t>
  </si>
  <si>
    <t>HF UBS (1)</t>
  </si>
  <si>
    <t>HF UBS (2)</t>
  </si>
  <si>
    <t>HF Pgrit (1)</t>
  </si>
  <si>
    <t>HF Pgrit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</si>
</sst>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mbria"/>
      <family val="2"/>
    </font>
    <font>
      <b/>
      <sz val="11"/>
      <color theme="1"/>
      <name val="Cambria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1" xfId="0" applyBorder="1"/>
    <xf numFmtId="0" fontId="1" fillId="0" borderId="1" xfId="0" applyFont="1" applyBorder="1"/>
    <xf numFmtId="0" fontId="2" fillId="0" borderId="0" xfId="1" applyFont="1" applyBorder="1"/>
    <xf numFmtId="0" fontId="2" fillId="0" borderId="0" xfId="1" applyFont="1" applyBorder="1" applyAlignment="1"/>
    <xf numFmtId="0" fontId="5" fillId="0" borderId="0" xfId="1" applyFont="1" applyBorder="1"/>
    <xf numFmtId="0" fontId="1" fillId="0" borderId="0" xfId="0" applyFont="1" applyFill="1" applyBorder="1"/>
    <xf numFmtId="0" fontId="5" fillId="0" borderId="0" xfId="1" applyFont="1" applyBorder="1" applyAlignment="1"/>
    <xf numFmtId="0" fontId="2" fillId="0" borderId="0" xfId="1" applyFont="1" applyBorder="1" applyAlignment="1">
      <alignment horizontal="right" wrapText="1"/>
    </xf>
    <xf numFmtId="0" fontId="2" fillId="0" borderId="1" xfId="1" applyFont="1" applyBorder="1"/>
    <xf numFmtId="0" fontId="5" fillId="0" borderId="1" xfId="1" applyFont="1" applyBorder="1"/>
    <xf numFmtId="0" fontId="1" fillId="0" borderId="0" xfId="0" applyFont="1" applyBorder="1" applyAlignment="1">
      <alignment horizontal="center" vertical="center"/>
    </xf>
  </cellXfs>
  <cellStyles count="10">
    <cellStyle name="Normal" xfId="0" builtinId="0"/>
    <cellStyle name="Normal 2" xfId="4"/>
    <cellStyle name="Normal 2 2" xfId="5"/>
    <cellStyle name="Normal 2 2 2" xfId="7"/>
    <cellStyle name="Normal 3" xfId="3"/>
    <cellStyle name="Normal 3 2" xfId="6"/>
    <cellStyle name="Normal 3 2 2" xfId="8"/>
    <cellStyle name="Normal 4" xfId="2"/>
    <cellStyle name="Normal 5" xfId="9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44068060339043E-2"/>
          <c:y val="8.5976277708879043E-2"/>
          <c:w val="0.86644950452611924"/>
          <c:h val="0.8320365156980325"/>
        </c:manualLayout>
      </c:layout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xVal>
            <c:numRef>
              <c:f>Results!$F$4:$F$11</c:f>
              <c:numCache>
                <c:formatCode>General</c:formatCode>
                <c:ptCount val="8"/>
                <c:pt idx="0">
                  <c:v>2.3614999999999999</c:v>
                </c:pt>
                <c:pt idx="1">
                  <c:v>1.839</c:v>
                </c:pt>
                <c:pt idx="2">
                  <c:v>1.0895000000000001</c:v>
                </c:pt>
                <c:pt idx="3">
                  <c:v>0.58149999999999991</c:v>
                </c:pt>
                <c:pt idx="4">
                  <c:v>0.27950000000000003</c:v>
                </c:pt>
                <c:pt idx="5">
                  <c:v>0.1545</c:v>
                </c:pt>
                <c:pt idx="6">
                  <c:v>7.5499999999999998E-2</c:v>
                </c:pt>
                <c:pt idx="7">
                  <c:v>0</c:v>
                </c:pt>
              </c:numCache>
            </c:numRef>
          </c:xVal>
          <c:yVal>
            <c:numRef>
              <c:f>Results!$A$4:$A$11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BCA-45B5-8E86-1A72F91D10A1}"/>
            </c:ext>
          </c:extLst>
        </c:ser>
        <c:ser>
          <c:idx val="0"/>
          <c:order val="1"/>
          <c:spPr>
            <a:ln w="19050">
              <a:noFill/>
            </a:ln>
          </c:spPr>
          <c:xVal>
            <c:numRef>
              <c:f>Results!$F$6:$F$11</c:f>
              <c:numCache>
                <c:formatCode>General</c:formatCode>
                <c:ptCount val="6"/>
                <c:pt idx="0">
                  <c:v>1.0895000000000001</c:v>
                </c:pt>
                <c:pt idx="1">
                  <c:v>0.58149999999999991</c:v>
                </c:pt>
                <c:pt idx="2">
                  <c:v>0.27950000000000003</c:v>
                </c:pt>
                <c:pt idx="3">
                  <c:v>0.1545</c:v>
                </c:pt>
                <c:pt idx="4">
                  <c:v>7.5499999999999998E-2</c:v>
                </c:pt>
                <c:pt idx="5">
                  <c:v>0</c:v>
                </c:pt>
              </c:numCache>
            </c:numRef>
          </c:xVal>
          <c:yVal>
            <c:numRef>
              <c:f>Results!$A$6:$A$11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88512"/>
        <c:axId val="128690048"/>
      </c:scatterChart>
      <c:valAx>
        <c:axId val="12868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90048"/>
        <c:crosses val="autoZero"/>
        <c:crossBetween val="midCat"/>
      </c:valAx>
      <c:valAx>
        <c:axId val="1286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88512"/>
        <c:crosses val="autoZero"/>
        <c:crossBetween val="midCat"/>
      </c:valAx>
    </c:plotArea>
    <c:plotVisOnly val="1"/>
    <c:dispBlanksAs val="gap"/>
    <c:showDLblsOverMax val="0"/>
    <c:extLst xmlns:c16r2="http://schemas.microsoft.com/office/drawing/2015/06/chart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0.025 % PAM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Results!$V$18</c:f>
              <c:strCache>
                <c:ptCount val="1"/>
                <c:pt idx="0">
                  <c:v>Initial Aqueous</c:v>
                </c:pt>
              </c:strCache>
            </c:strRef>
          </c:tx>
          <c:invertIfNegative val="0"/>
          <c:cat>
            <c:strRef>
              <c:f>Results!$U$19:$U$26</c:f>
              <c:strCache>
                <c:ptCount val="8"/>
                <c:pt idx="0">
                  <c:v>OC 6 (1)</c:v>
                </c:pt>
                <c:pt idx="1">
                  <c:v>OC 6 (2)</c:v>
                </c:pt>
                <c:pt idx="2">
                  <c:v>Blank (1)</c:v>
                </c:pt>
                <c:pt idx="3">
                  <c:v>Blank (2)</c:v>
                </c:pt>
                <c:pt idx="4">
                  <c:v>OC 2 (1)</c:v>
                </c:pt>
                <c:pt idx="5">
                  <c:v>OC 2 (2)</c:v>
                </c:pt>
                <c:pt idx="6">
                  <c:v>OC 7 (1)</c:v>
                </c:pt>
                <c:pt idx="7">
                  <c:v>OC 7 (2)</c:v>
                </c:pt>
              </c:strCache>
            </c:strRef>
          </c:cat>
          <c:val>
            <c:numRef>
              <c:f>Results!$V$19:$V$26</c:f>
              <c:numCache>
                <c:formatCode>General</c:formatCode>
                <c:ptCount val="8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12-43AC-BD1A-7AE5B8E60699}"/>
            </c:ext>
          </c:extLst>
        </c:ser>
        <c:ser>
          <c:idx val="1"/>
          <c:order val="1"/>
          <c:tx>
            <c:strRef>
              <c:f>Results!$W$18</c:f>
              <c:strCache>
                <c:ptCount val="1"/>
                <c:pt idx="0">
                  <c:v>Adsorbed  Aqueos Conc</c:v>
                </c:pt>
              </c:strCache>
            </c:strRef>
          </c:tx>
          <c:invertIfNegative val="0"/>
          <c:cat>
            <c:strRef>
              <c:f>Results!$U$19:$U$26</c:f>
              <c:strCache>
                <c:ptCount val="8"/>
                <c:pt idx="0">
                  <c:v>OC 6 (1)</c:v>
                </c:pt>
                <c:pt idx="1">
                  <c:v>OC 6 (2)</c:v>
                </c:pt>
                <c:pt idx="2">
                  <c:v>Blank (1)</c:v>
                </c:pt>
                <c:pt idx="3">
                  <c:v>Blank (2)</c:v>
                </c:pt>
                <c:pt idx="4">
                  <c:v>OC 2 (1)</c:v>
                </c:pt>
                <c:pt idx="5">
                  <c:v>OC 2 (2)</c:v>
                </c:pt>
                <c:pt idx="6">
                  <c:v>OC 7 (1)</c:v>
                </c:pt>
                <c:pt idx="7">
                  <c:v>OC 7 (2)</c:v>
                </c:pt>
              </c:strCache>
            </c:strRef>
          </c:cat>
          <c:val>
            <c:numRef>
              <c:f>Results!$W$19:$W$26</c:f>
              <c:numCache>
                <c:formatCode>General</c:formatCode>
                <c:ptCount val="8"/>
                <c:pt idx="0">
                  <c:v>2.0902456412562331E-2</c:v>
                </c:pt>
                <c:pt idx="1">
                  <c:v>1.8497275624014715E-2</c:v>
                </c:pt>
                <c:pt idx="2">
                  <c:v>1.8462915898464036E-2</c:v>
                </c:pt>
                <c:pt idx="3">
                  <c:v>1.7970426498904291E-2</c:v>
                </c:pt>
                <c:pt idx="4">
                  <c:v>2.075356426850939E-2</c:v>
                </c:pt>
                <c:pt idx="5">
                  <c:v>2.0604672124456443E-2</c:v>
                </c:pt>
                <c:pt idx="6">
                  <c:v>2.1234600426218907E-2</c:v>
                </c:pt>
                <c:pt idx="7">
                  <c:v>1.9035577990975376E-2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12-43AC-BD1A-7AE5B8E60699}"/>
            </c:ext>
          </c:extLst>
        </c:ser>
        <c:ser>
          <c:idx val="2"/>
          <c:order val="2"/>
          <c:tx>
            <c:strRef>
              <c:f>Results!$X$18</c:f>
              <c:strCache>
                <c:ptCount val="1"/>
                <c:pt idx="0">
                  <c:v>Desorbed Aqueous Conc</c:v>
                </c:pt>
              </c:strCache>
            </c:strRef>
          </c:tx>
          <c:invertIfNegative val="0"/>
          <c:cat>
            <c:strRef>
              <c:f>Results!$U$19:$U$26</c:f>
              <c:strCache>
                <c:ptCount val="8"/>
                <c:pt idx="0">
                  <c:v>OC 6 (1)</c:v>
                </c:pt>
                <c:pt idx="1">
                  <c:v>OC 6 (2)</c:v>
                </c:pt>
                <c:pt idx="2">
                  <c:v>Blank (1)</c:v>
                </c:pt>
                <c:pt idx="3">
                  <c:v>Blank (2)</c:v>
                </c:pt>
                <c:pt idx="4">
                  <c:v>OC 2 (1)</c:v>
                </c:pt>
                <c:pt idx="5">
                  <c:v>OC 2 (2)</c:v>
                </c:pt>
                <c:pt idx="6">
                  <c:v>OC 7 (1)</c:v>
                </c:pt>
                <c:pt idx="7">
                  <c:v>OC 7 (2)</c:v>
                </c:pt>
              </c:strCache>
            </c:strRef>
          </c:cat>
          <c:val>
            <c:numRef>
              <c:f>Results!$X$19:$X$26</c:f>
              <c:numCache>
                <c:formatCode>General</c:formatCode>
                <c:ptCount val="8"/>
                <c:pt idx="0">
                  <c:v>-1.3714886630420789E-4</c:v>
                </c:pt>
                <c:pt idx="1">
                  <c:v>9.1915970700327115E-5</c:v>
                </c:pt>
                <c:pt idx="2">
                  <c:v>5.7556245149646896E-5</c:v>
                </c:pt>
                <c:pt idx="3">
                  <c:v>-1.3714886630420789E-4</c:v>
                </c:pt>
                <c:pt idx="4">
                  <c:v>2.3196519598966622E-5</c:v>
                </c:pt>
                <c:pt idx="5">
                  <c:v>-1.6005535000466139E-4</c:v>
                </c:pt>
                <c:pt idx="6">
                  <c:v>1.0336921255055389E-4</c:v>
                </c:pt>
                <c:pt idx="7">
                  <c:v>4.610300329942012E-5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12-43AC-BD1A-7AE5B8E60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44832"/>
        <c:axId val="135546368"/>
      </c:barChart>
      <c:catAx>
        <c:axId val="13554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5546368"/>
        <c:crosses val="autoZero"/>
        <c:auto val="1"/>
        <c:lblAlgn val="ctr"/>
        <c:lblOffset val="100"/>
        <c:noMultiLvlLbl val="0"/>
      </c:catAx>
      <c:valAx>
        <c:axId val="135546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PAM Conc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5544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0.00625 % PAM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Results!$V$18</c:f>
              <c:strCache>
                <c:ptCount val="1"/>
                <c:pt idx="0">
                  <c:v>Initial Aqueous</c:v>
                </c:pt>
              </c:strCache>
            </c:strRef>
          </c:tx>
          <c:invertIfNegative val="0"/>
          <c:cat>
            <c:strRef>
              <c:f>Results!$U$32:$U$39</c:f>
              <c:strCache>
                <c:ptCount val="8"/>
                <c:pt idx="0">
                  <c:v>OC 6 (1)</c:v>
                </c:pt>
                <c:pt idx="1">
                  <c:v>OC 6 (2)</c:v>
                </c:pt>
                <c:pt idx="2">
                  <c:v>Blank (1)</c:v>
                </c:pt>
                <c:pt idx="3">
                  <c:v>Blank (2)</c:v>
                </c:pt>
                <c:pt idx="4">
                  <c:v>OC 2 (1)</c:v>
                </c:pt>
                <c:pt idx="5">
                  <c:v>OC 2 (2)</c:v>
                </c:pt>
                <c:pt idx="6">
                  <c:v>OC 7 (1)</c:v>
                </c:pt>
                <c:pt idx="7">
                  <c:v>OC 7 (2)</c:v>
                </c:pt>
              </c:strCache>
            </c:strRef>
          </c:cat>
          <c:val>
            <c:numRef>
              <c:f>Results!$V$32:$V$39</c:f>
              <c:numCache>
                <c:formatCode>General</c:formatCode>
                <c:ptCount val="8"/>
                <c:pt idx="0">
                  <c:v>6.2500000000000003E-3</c:v>
                </c:pt>
                <c:pt idx="1">
                  <c:v>6.2500000000000003E-3</c:v>
                </c:pt>
                <c:pt idx="2">
                  <c:v>6.2500000000000003E-3</c:v>
                </c:pt>
                <c:pt idx="3">
                  <c:v>6.2500000000000003E-3</c:v>
                </c:pt>
                <c:pt idx="4">
                  <c:v>6.2500000000000003E-3</c:v>
                </c:pt>
                <c:pt idx="5">
                  <c:v>6.2500000000000003E-3</c:v>
                </c:pt>
                <c:pt idx="6">
                  <c:v>6.2500000000000003E-3</c:v>
                </c:pt>
                <c:pt idx="7">
                  <c:v>6.2500000000000003E-3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D0-4354-B05D-B749DE917388}"/>
            </c:ext>
          </c:extLst>
        </c:ser>
        <c:ser>
          <c:idx val="1"/>
          <c:order val="1"/>
          <c:tx>
            <c:strRef>
              <c:f>Results!$W$18</c:f>
              <c:strCache>
                <c:ptCount val="1"/>
                <c:pt idx="0">
                  <c:v>Adsorbed  Aqueos Conc</c:v>
                </c:pt>
              </c:strCache>
            </c:strRef>
          </c:tx>
          <c:invertIfNegative val="0"/>
          <c:cat>
            <c:strRef>
              <c:f>Results!$U$32:$U$39</c:f>
              <c:strCache>
                <c:ptCount val="8"/>
                <c:pt idx="0">
                  <c:v>OC 6 (1)</c:v>
                </c:pt>
                <c:pt idx="1">
                  <c:v>OC 6 (2)</c:v>
                </c:pt>
                <c:pt idx="2">
                  <c:v>Blank (1)</c:v>
                </c:pt>
                <c:pt idx="3">
                  <c:v>Blank (2)</c:v>
                </c:pt>
                <c:pt idx="4">
                  <c:v>OC 2 (1)</c:v>
                </c:pt>
                <c:pt idx="5">
                  <c:v>OC 2 (2)</c:v>
                </c:pt>
                <c:pt idx="6">
                  <c:v>OC 7 (1)</c:v>
                </c:pt>
                <c:pt idx="7">
                  <c:v>OC 7 (2)</c:v>
                </c:pt>
              </c:strCache>
            </c:strRef>
          </c:cat>
          <c:val>
            <c:numRef>
              <c:f>Results!$W$32:$W$39</c:f>
              <c:numCache>
                <c:formatCode>General</c:formatCode>
                <c:ptCount val="8"/>
                <c:pt idx="0">
                  <c:v>1.0310818024189207E-3</c:v>
                </c:pt>
                <c:pt idx="1">
                  <c:v>4.4441478737864927E-3</c:v>
                </c:pt>
                <c:pt idx="2">
                  <c:v>4.776291887443068E-3</c:v>
                </c:pt>
                <c:pt idx="3">
                  <c:v>4.0089246834778764E-3</c:v>
                </c:pt>
                <c:pt idx="4">
                  <c:v>4.2952557297335449E-3</c:v>
                </c:pt>
                <c:pt idx="5">
                  <c:v>4.6044932596896668E-3</c:v>
                </c:pt>
                <c:pt idx="6">
                  <c:v>5.1886085940512309E-3</c:v>
                </c:pt>
                <c:pt idx="7">
                  <c:v>4.7648386455928417E-3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D0-4354-B05D-B749DE917388}"/>
            </c:ext>
          </c:extLst>
        </c:ser>
        <c:ser>
          <c:idx val="2"/>
          <c:order val="2"/>
          <c:tx>
            <c:strRef>
              <c:f>Results!$X$18</c:f>
              <c:strCache>
                <c:ptCount val="1"/>
                <c:pt idx="0">
                  <c:v>Desorbed Aqueous Conc</c:v>
                </c:pt>
              </c:strCache>
            </c:strRef>
          </c:tx>
          <c:invertIfNegative val="0"/>
          <c:cat>
            <c:strRef>
              <c:f>Results!$U$32:$U$39</c:f>
              <c:strCache>
                <c:ptCount val="8"/>
                <c:pt idx="0">
                  <c:v>OC 6 (1)</c:v>
                </c:pt>
                <c:pt idx="1">
                  <c:v>OC 6 (2)</c:v>
                </c:pt>
                <c:pt idx="2">
                  <c:v>Blank (1)</c:v>
                </c:pt>
                <c:pt idx="3">
                  <c:v>Blank (2)</c:v>
                </c:pt>
                <c:pt idx="4">
                  <c:v>OC 2 (1)</c:v>
                </c:pt>
                <c:pt idx="5">
                  <c:v>OC 2 (2)</c:v>
                </c:pt>
                <c:pt idx="6">
                  <c:v>OC 7 (1)</c:v>
                </c:pt>
                <c:pt idx="7">
                  <c:v>OC 7 (2)</c:v>
                </c:pt>
              </c:strCache>
            </c:strRef>
          </c:cat>
          <c:val>
            <c:numRef>
              <c:f>Results!$X$32:$X$39</c:f>
              <c:numCache>
                <c:formatCode>General</c:formatCode>
                <c:ptCount val="8"/>
                <c:pt idx="0">
                  <c:v>-2.2190285599588586E-4</c:v>
                </c:pt>
                <c:pt idx="1">
                  <c:v>6.9009486999873618E-5</c:v>
                </c:pt>
                <c:pt idx="2">
                  <c:v>-1.3714886630420789E-4</c:v>
                </c:pt>
                <c:pt idx="3">
                  <c:v>-2.2616447801940374E-5</c:v>
                </c:pt>
                <c:pt idx="4">
                  <c:v>-1.1424238260375439E-4</c:v>
                </c:pt>
                <c:pt idx="5">
                  <c:v>-9.1335898903300894E-5</c:v>
                </c:pt>
                <c:pt idx="6">
                  <c:v>-1.4860210815443464E-4</c:v>
                </c:pt>
                <c:pt idx="7">
                  <c:v>-1.1424238260375439E-4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D0-4354-B05D-B749DE917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82464"/>
        <c:axId val="135584000"/>
      </c:barChart>
      <c:catAx>
        <c:axId val="13558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584000"/>
        <c:crosses val="autoZero"/>
        <c:auto val="1"/>
        <c:lblAlgn val="ctr"/>
        <c:lblOffset val="100"/>
        <c:noMultiLvlLbl val="0"/>
      </c:catAx>
      <c:valAx>
        <c:axId val="13558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582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0.00156 % PAM</a:t>
            </a:r>
          </a:p>
        </c:rich>
      </c:tx>
      <c:layout>
        <c:manualLayout>
          <c:xMode val="edge"/>
          <c:yMode val="edge"/>
          <c:x val="0.30902264533657331"/>
          <c:y val="2.412416155083533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Results!$V$18</c:f>
              <c:strCache>
                <c:ptCount val="1"/>
                <c:pt idx="0">
                  <c:v>Initial Aqueous</c:v>
                </c:pt>
              </c:strCache>
            </c:strRef>
          </c:tx>
          <c:invertIfNegative val="0"/>
          <c:cat>
            <c:strRef>
              <c:f>Results!$U$45:$U$51</c:f>
              <c:strCache>
                <c:ptCount val="7"/>
                <c:pt idx="0">
                  <c:v>OC 6 (1)</c:v>
                </c:pt>
                <c:pt idx="1">
                  <c:v>OC 6 (2)</c:v>
                </c:pt>
                <c:pt idx="2">
                  <c:v>Blank (1)</c:v>
                </c:pt>
                <c:pt idx="3">
                  <c:v>Blank (2)</c:v>
                </c:pt>
                <c:pt idx="4">
                  <c:v>OC 2 (1)</c:v>
                </c:pt>
                <c:pt idx="5">
                  <c:v>OC 2 (2)</c:v>
                </c:pt>
                <c:pt idx="6">
                  <c:v>OC 7 (2)</c:v>
                </c:pt>
              </c:strCache>
            </c:strRef>
          </c:cat>
          <c:val>
            <c:numRef>
              <c:f>Results!$V$45:$V$51</c:f>
              <c:numCache>
                <c:formatCode>General</c:formatCode>
                <c:ptCount val="7"/>
                <c:pt idx="0">
                  <c:v>1.56E-3</c:v>
                </c:pt>
                <c:pt idx="1">
                  <c:v>1.56E-3</c:v>
                </c:pt>
                <c:pt idx="2">
                  <c:v>1.56E-3</c:v>
                </c:pt>
                <c:pt idx="3">
                  <c:v>1.56E-3</c:v>
                </c:pt>
                <c:pt idx="4">
                  <c:v>1.56E-3</c:v>
                </c:pt>
                <c:pt idx="5">
                  <c:v>1.56E-3</c:v>
                </c:pt>
                <c:pt idx="6">
                  <c:v>1.56E-3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E7-45A3-AA47-D102066683CA}"/>
            </c:ext>
          </c:extLst>
        </c:ser>
        <c:ser>
          <c:idx val="1"/>
          <c:order val="1"/>
          <c:tx>
            <c:strRef>
              <c:f>Results!$W$18</c:f>
              <c:strCache>
                <c:ptCount val="1"/>
                <c:pt idx="0">
                  <c:v>Adsorbed  Aqueos Conc</c:v>
                </c:pt>
              </c:strCache>
            </c:strRef>
          </c:tx>
          <c:invertIfNegative val="0"/>
          <c:cat>
            <c:strRef>
              <c:f>Results!$U$45:$U$51</c:f>
              <c:strCache>
                <c:ptCount val="7"/>
                <c:pt idx="0">
                  <c:v>OC 6 (1)</c:v>
                </c:pt>
                <c:pt idx="1">
                  <c:v>OC 6 (2)</c:v>
                </c:pt>
                <c:pt idx="2">
                  <c:v>Blank (1)</c:v>
                </c:pt>
                <c:pt idx="3">
                  <c:v>Blank (2)</c:v>
                </c:pt>
                <c:pt idx="4">
                  <c:v>OC 2 (1)</c:v>
                </c:pt>
                <c:pt idx="5">
                  <c:v>OC 2 (2)</c:v>
                </c:pt>
                <c:pt idx="6">
                  <c:v>OC 7 (2)</c:v>
                </c:pt>
              </c:strCache>
            </c:strRef>
          </c:cat>
          <c:val>
            <c:numRef>
              <c:f>Results!$W$45:$W$51</c:f>
              <c:numCache>
                <c:formatCode>General</c:formatCode>
                <c:ptCount val="7"/>
                <c:pt idx="0">
                  <c:v>9.6236235131756014E-4</c:v>
                </c:pt>
                <c:pt idx="1">
                  <c:v>9.394558676171067E-4</c:v>
                </c:pt>
                <c:pt idx="2">
                  <c:v>4.6987295175780991E-4</c:v>
                </c:pt>
                <c:pt idx="3">
                  <c:v>9.2800262576687997E-4</c:v>
                </c:pt>
                <c:pt idx="4">
                  <c:v>1.1799739464718685E-3</c:v>
                </c:pt>
                <c:pt idx="5">
                  <c:v>9.7381559316778686E-4</c:v>
                </c:pt>
                <c:pt idx="6">
                  <c:v>8.7073641651574636E-4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E7-45A3-AA47-D102066683CA}"/>
            </c:ext>
          </c:extLst>
        </c:ser>
        <c:ser>
          <c:idx val="2"/>
          <c:order val="2"/>
          <c:tx>
            <c:strRef>
              <c:f>Results!$X$18</c:f>
              <c:strCache>
                <c:ptCount val="1"/>
                <c:pt idx="0">
                  <c:v>Desorbed Aqueous Conc</c:v>
                </c:pt>
              </c:strCache>
            </c:strRef>
          </c:tx>
          <c:invertIfNegative val="0"/>
          <c:cat>
            <c:strRef>
              <c:f>Results!$U$45:$U$51</c:f>
              <c:strCache>
                <c:ptCount val="7"/>
                <c:pt idx="0">
                  <c:v>OC 6 (1)</c:v>
                </c:pt>
                <c:pt idx="1">
                  <c:v>OC 6 (2)</c:v>
                </c:pt>
                <c:pt idx="2">
                  <c:v>Blank (1)</c:v>
                </c:pt>
                <c:pt idx="3">
                  <c:v>Blank (2)</c:v>
                </c:pt>
                <c:pt idx="4">
                  <c:v>OC 2 (1)</c:v>
                </c:pt>
                <c:pt idx="5">
                  <c:v>OC 2 (2)</c:v>
                </c:pt>
                <c:pt idx="6">
                  <c:v>OC 7 (2)</c:v>
                </c:pt>
              </c:strCache>
            </c:strRef>
          </c:cat>
          <c:val>
            <c:numRef>
              <c:f>Results!$X$45:$X$51</c:f>
              <c:numCache>
                <c:formatCode>General</c:formatCode>
                <c:ptCount val="7"/>
                <c:pt idx="0">
                  <c:v>2.751678403039551E-4</c:v>
                </c:pt>
                <c:pt idx="1">
                  <c:v>-2.4022804295624866E-4</c:v>
                </c:pt>
                <c:pt idx="2">
                  <c:v>1.2627569625100739E-4</c:v>
                </c:pt>
                <c:pt idx="3">
                  <c:v>-2.5168128480647541E-4</c:v>
                </c:pt>
                <c:pt idx="4">
                  <c:v>-6.8429415202847369E-5</c:v>
                </c:pt>
                <c:pt idx="5">
                  <c:v>-1.0278914075352762E-4</c:v>
                </c:pt>
                <c:pt idx="6">
                  <c:v>2.9003589851312427E-7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E7-45A3-AA47-D10206668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2880"/>
        <c:axId val="135244416"/>
      </c:barChart>
      <c:catAx>
        <c:axId val="13524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n-US"/>
          </a:p>
        </c:txPr>
        <c:crossAx val="135244416"/>
        <c:crosses val="autoZero"/>
        <c:auto val="1"/>
        <c:lblAlgn val="ctr"/>
        <c:lblOffset val="100"/>
        <c:noMultiLvlLbl val="0"/>
      </c:catAx>
      <c:valAx>
        <c:axId val="135244416"/>
        <c:scaling>
          <c:orientation val="minMax"/>
          <c:max val="1.6000000000000005E-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PAM conc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5242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833383864248882"/>
          <c:y val="0.41041226604570419"/>
          <c:w val="0.22310974803459091"/>
          <c:h val="0.1862282164923634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Standards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744068060339043E-2"/>
          <c:y val="0.17681193384301858"/>
          <c:w val="0.86644950452611924"/>
          <c:h val="0.78247925560218057"/>
        </c:manualLayout>
      </c:layout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1668315636927633"/>
                  <c:y val="9.8870805092860538E-3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4.435367800433803E-2"/>
                  <c:y val="0.3624642157787657"/>
                </c:manualLayout>
              </c:layout>
              <c:numFmt formatCode="General" sourceLinked="0"/>
            </c:trendlineLbl>
          </c:trendline>
          <c:xVal>
            <c:numRef>
              <c:f>Results!$F$66:$F$71</c:f>
              <c:numCache>
                <c:formatCode>General</c:formatCode>
                <c:ptCount val="6"/>
                <c:pt idx="0">
                  <c:v>0.748</c:v>
                </c:pt>
                <c:pt idx="1">
                  <c:v>0.43049999999999999</c:v>
                </c:pt>
                <c:pt idx="2">
                  <c:v>0.17799999999999999</c:v>
                </c:pt>
                <c:pt idx="3">
                  <c:v>7.2999999999999995E-2</c:v>
                </c:pt>
                <c:pt idx="4">
                  <c:v>5.45E-2</c:v>
                </c:pt>
                <c:pt idx="5">
                  <c:v>0</c:v>
                </c:pt>
              </c:numCache>
            </c:numRef>
          </c:xVal>
          <c:yVal>
            <c:numRef>
              <c:f>Results!$B$66:$B$71</c:f>
              <c:numCache>
                <c:formatCode>General</c:formatCode>
                <c:ptCount val="6"/>
                <c:pt idx="0">
                  <c:v>2.5000000000000001E-2</c:v>
                </c:pt>
                <c:pt idx="1">
                  <c:v>1.2500000000000001E-2</c:v>
                </c:pt>
                <c:pt idx="2">
                  <c:v>6.2500000000000003E-3</c:v>
                </c:pt>
                <c:pt idx="3">
                  <c:v>3.1250000000000002E-3</c:v>
                </c:pt>
                <c:pt idx="4">
                  <c:v>1.5625000000000001E-3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BCA-45B5-8E86-1A72F91D1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13120"/>
        <c:axId val="135419008"/>
      </c:scatterChart>
      <c:valAx>
        <c:axId val="135413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419008"/>
        <c:crosses val="autoZero"/>
        <c:crossBetween val="midCat"/>
      </c:valAx>
      <c:valAx>
        <c:axId val="13541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413120"/>
        <c:crosses val="autoZero"/>
        <c:crossBetween val="midCat"/>
      </c:valAx>
    </c:plotArea>
    <c:plotVisOnly val="1"/>
    <c:dispBlanksAs val="gap"/>
    <c:showDLblsOverMax val="0"/>
    <c:extLst xmlns:c16r2="http://schemas.microsoft.com/office/drawing/2015/06/chart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679525</xdr:colOff>
      <xdr:row>1</xdr:row>
      <xdr:rowOff>28911</xdr:rowOff>
    </xdr:from>
    <xdr:to>
      <xdr:col>13</xdr:col>
      <xdr:colOff>344694</xdr:colOff>
      <xdr:row>16</xdr:row>
      <xdr:rowOff>147245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6E1DC36-4707-402A-AE19-3A8636DAA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253531</xdr:colOff>
      <xdr:row>0</xdr:row>
      <xdr:rowOff>173691</xdr:rowOff>
    </xdr:from>
    <xdr:to>
      <xdr:col>33</xdr:col>
      <xdr:colOff>386603</xdr:colOff>
      <xdr:row>20</xdr:row>
      <xdr:rowOff>137272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250731</xdr:colOff>
      <xdr:row>20</xdr:row>
      <xdr:rowOff>103653</xdr:rowOff>
    </xdr:from>
    <xdr:to>
      <xdr:col>33</xdr:col>
      <xdr:colOff>347382</xdr:colOff>
      <xdr:row>40</xdr:row>
      <xdr:rowOff>89647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238121</xdr:colOff>
      <xdr:row>40</xdr:row>
      <xdr:rowOff>107857</xdr:rowOff>
    </xdr:from>
    <xdr:to>
      <xdr:col>33</xdr:col>
      <xdr:colOff>347381</xdr:colOff>
      <xdr:row>60</xdr:row>
      <xdr:rowOff>100854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313767</xdr:colOff>
      <xdr:row>60</xdr:row>
      <xdr:rowOff>33618</xdr:rowOff>
    </xdr:from>
    <xdr:to>
      <xdr:col>16</xdr:col>
      <xdr:colOff>191846</xdr:colOff>
      <xdr:row>75</xdr:row>
      <xdr:rowOff>73511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F6E1DC36-4707-402A-AE19-3A8636DAA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topLeftCell="A7" zoomScale="85" zoomScaleNormal="85" workbookViewId="0">
      <selection activeCell="P13" sqref="P13"/>
    </sheetView>
  </sheetViews>
  <sheetFormatPr defaultRowHeight="14.25" x14ac:dyDescent="0.2"/>
  <cols>
    <col min="1" max="1" width="9" style="2"/>
    <col min="2" max="2" width="11.5" style="2" bestFit="1" customWidth="1"/>
    <col min="3" max="3" width="11.625" style="2" bestFit="1" customWidth="1"/>
    <col min="4" max="4" width="12" style="2" bestFit="1" customWidth="1"/>
    <col min="5" max="6" width="9" style="2"/>
    <col min="7" max="7" width="12.875" style="2" bestFit="1" customWidth="1"/>
    <col min="8" max="8" width="9.875" style="2" bestFit="1" customWidth="1"/>
    <col min="9" max="10" width="9" style="2"/>
    <col min="11" max="11" width="11.5" style="2" bestFit="1" customWidth="1"/>
    <col min="12" max="12" width="12.125" style="2" bestFit="1" customWidth="1"/>
    <col min="13" max="15" width="9" style="2"/>
    <col min="16" max="16" width="14.75" style="2" bestFit="1" customWidth="1"/>
    <col min="17" max="18" width="9" style="2"/>
    <col min="19" max="19" width="12.375" style="2" bestFit="1" customWidth="1"/>
    <col min="20" max="20" width="13.125" style="2" bestFit="1" customWidth="1"/>
    <col min="21" max="21" width="11.5" style="2" bestFit="1" customWidth="1"/>
    <col min="22" max="22" width="12.625" style="2" bestFit="1" customWidth="1"/>
    <col min="23" max="23" width="19.375" style="2" bestFit="1" customWidth="1"/>
    <col min="24" max="24" width="20" style="2" bestFit="1" customWidth="1"/>
    <col min="25" max="25" width="9" style="2"/>
    <col min="26" max="26" width="11.5" style="2" bestFit="1" customWidth="1"/>
    <col min="27" max="27" width="12.625" style="2" bestFit="1" customWidth="1"/>
    <col min="28" max="28" width="19.375" style="2" bestFit="1" customWidth="1"/>
    <col min="29" max="16384" width="9" style="2"/>
  </cols>
  <sheetData>
    <row r="1" spans="1:19" x14ac:dyDescent="0.2">
      <c r="A1" s="3" t="s">
        <v>38</v>
      </c>
    </row>
    <row r="3" spans="1:19" x14ac:dyDescent="0.2">
      <c r="A3" s="3" t="s">
        <v>42</v>
      </c>
      <c r="B3" s="2" t="s">
        <v>1</v>
      </c>
      <c r="C3" s="2" t="s">
        <v>43</v>
      </c>
      <c r="D3" s="2" t="s">
        <v>3</v>
      </c>
      <c r="E3" s="2" t="s">
        <v>3</v>
      </c>
      <c r="F3" s="2" t="s">
        <v>4</v>
      </c>
      <c r="P3" s="3" t="s">
        <v>44</v>
      </c>
      <c r="Q3" s="3" t="s">
        <v>45</v>
      </c>
      <c r="R3" s="3" t="s">
        <v>46</v>
      </c>
      <c r="S3" s="3" t="s">
        <v>47</v>
      </c>
    </row>
    <row r="4" spans="1:19" x14ac:dyDescent="0.2">
      <c r="A4" s="2">
        <v>1000</v>
      </c>
      <c r="B4" s="2">
        <v>0.1</v>
      </c>
      <c r="C4" s="2">
        <f>B4/10</f>
        <v>0.01</v>
      </c>
      <c r="D4" s="2">
        <v>2.3639999999999999</v>
      </c>
      <c r="E4" s="2">
        <v>2.359</v>
      </c>
      <c r="F4" s="2">
        <f t="shared" ref="F4:F11" si="0">AVERAGE(D4:E4)</f>
        <v>2.3614999999999999</v>
      </c>
      <c r="P4" s="2" t="s">
        <v>48</v>
      </c>
      <c r="Q4" s="2">
        <v>24.74</v>
      </c>
      <c r="R4" s="2">
        <f>Q4/6</f>
        <v>4.1233333333333331</v>
      </c>
      <c r="S4" s="2">
        <f>1000/R4</f>
        <v>242.52223120452709</v>
      </c>
    </row>
    <row r="5" spans="1:19" x14ac:dyDescent="0.2">
      <c r="A5" s="2">
        <f>A4/2</f>
        <v>500</v>
      </c>
      <c r="B5" s="2">
        <f>B4/2</f>
        <v>0.05</v>
      </c>
      <c r="C5" s="2">
        <f t="shared" ref="C5:C11" si="1">B5/10</f>
        <v>5.0000000000000001E-3</v>
      </c>
      <c r="D5" s="2">
        <v>1.839</v>
      </c>
      <c r="E5" s="2">
        <v>1.839</v>
      </c>
      <c r="F5" s="2">
        <f t="shared" si="0"/>
        <v>1.839</v>
      </c>
      <c r="P5" s="2" t="s">
        <v>49</v>
      </c>
      <c r="Q5" s="2">
        <v>23.04</v>
      </c>
      <c r="R5" s="2">
        <f t="shared" ref="R5:R6" si="2">Q5/6</f>
        <v>3.84</v>
      </c>
      <c r="S5" s="2">
        <f>1000/R5</f>
        <v>260.41666666666669</v>
      </c>
    </row>
    <row r="6" spans="1:19" x14ac:dyDescent="0.2">
      <c r="A6" s="2">
        <f t="shared" ref="A6:B10" si="3">A5/2</f>
        <v>250</v>
      </c>
      <c r="B6" s="2">
        <f t="shared" si="3"/>
        <v>2.5000000000000001E-2</v>
      </c>
      <c r="C6" s="2">
        <f t="shared" si="1"/>
        <v>2.5000000000000001E-3</v>
      </c>
      <c r="D6" s="2">
        <v>1.091</v>
      </c>
      <c r="E6" s="2">
        <v>1.0880000000000001</v>
      </c>
      <c r="F6" s="2">
        <f t="shared" si="0"/>
        <v>1.0895000000000001</v>
      </c>
      <c r="P6" s="2" t="s">
        <v>50</v>
      </c>
      <c r="Q6" s="2">
        <v>17.239999999999998</v>
      </c>
      <c r="R6" s="2">
        <f t="shared" si="2"/>
        <v>2.8733333333333331</v>
      </c>
      <c r="S6" s="2">
        <f>1000/R6</f>
        <v>348.02784222737824</v>
      </c>
    </row>
    <row r="7" spans="1:19" x14ac:dyDescent="0.2">
      <c r="A7" s="2">
        <f t="shared" si="3"/>
        <v>125</v>
      </c>
      <c r="B7" s="2">
        <f t="shared" si="3"/>
        <v>1.2500000000000001E-2</v>
      </c>
      <c r="C7" s="2">
        <f t="shared" si="1"/>
        <v>1.25E-3</v>
      </c>
      <c r="D7" s="2">
        <v>0.58199999999999996</v>
      </c>
      <c r="E7" s="2">
        <v>0.58099999999999996</v>
      </c>
      <c r="F7" s="2">
        <f t="shared" si="0"/>
        <v>0.58149999999999991</v>
      </c>
    </row>
    <row r="8" spans="1:19" x14ac:dyDescent="0.2">
      <c r="A8" s="2">
        <f t="shared" si="3"/>
        <v>62.5</v>
      </c>
      <c r="B8" s="2">
        <f t="shared" si="3"/>
        <v>6.2500000000000003E-3</v>
      </c>
      <c r="C8" s="2">
        <f t="shared" si="1"/>
        <v>6.2500000000000001E-4</v>
      </c>
      <c r="D8" s="2">
        <v>0.28000000000000003</v>
      </c>
      <c r="E8" s="2">
        <v>0.27900000000000003</v>
      </c>
      <c r="F8" s="2">
        <f t="shared" si="0"/>
        <v>0.27950000000000003</v>
      </c>
    </row>
    <row r="9" spans="1:19" x14ac:dyDescent="0.2">
      <c r="A9" s="2">
        <f t="shared" si="3"/>
        <v>31.25</v>
      </c>
      <c r="B9" s="2">
        <f t="shared" si="3"/>
        <v>3.1250000000000002E-3</v>
      </c>
      <c r="C9" s="2">
        <f t="shared" si="1"/>
        <v>3.1250000000000001E-4</v>
      </c>
      <c r="D9" s="2">
        <v>0.155</v>
      </c>
      <c r="E9" s="2">
        <v>0.154</v>
      </c>
      <c r="F9" s="2">
        <f t="shared" si="0"/>
        <v>0.1545</v>
      </c>
    </row>
    <row r="10" spans="1:19" x14ac:dyDescent="0.2">
      <c r="A10" s="2">
        <f t="shared" si="3"/>
        <v>15.625</v>
      </c>
      <c r="B10" s="2">
        <f t="shared" si="3"/>
        <v>1.5625000000000001E-3</v>
      </c>
      <c r="C10" s="2">
        <f t="shared" si="1"/>
        <v>1.5625E-4</v>
      </c>
      <c r="D10" s="2">
        <v>7.5999999999999998E-2</v>
      </c>
      <c r="E10" s="2">
        <v>7.4999999999999997E-2</v>
      </c>
      <c r="F10" s="2">
        <f t="shared" si="0"/>
        <v>7.5499999999999998E-2</v>
      </c>
    </row>
    <row r="11" spans="1:19" x14ac:dyDescent="0.2">
      <c r="A11" s="2">
        <v>0</v>
      </c>
      <c r="B11" s="2">
        <v>0</v>
      </c>
      <c r="C11" s="2">
        <f t="shared" si="1"/>
        <v>0</v>
      </c>
      <c r="D11" s="2">
        <v>0</v>
      </c>
      <c r="E11" s="2">
        <v>0</v>
      </c>
      <c r="F11" s="2">
        <f t="shared" si="0"/>
        <v>0</v>
      </c>
    </row>
    <row r="18" spans="1:24" x14ac:dyDescent="0.2">
      <c r="B18" s="14" t="s">
        <v>51</v>
      </c>
      <c r="C18" s="14"/>
      <c r="L18" s="14" t="s">
        <v>52</v>
      </c>
      <c r="M18" s="14"/>
      <c r="V18" s="2" t="s">
        <v>53</v>
      </c>
      <c r="W18" s="2" t="s">
        <v>54</v>
      </c>
      <c r="X18" s="2" t="s">
        <v>55</v>
      </c>
    </row>
    <row r="19" spans="1:24" x14ac:dyDescent="0.2">
      <c r="B19" s="14"/>
      <c r="C19" s="14"/>
      <c r="G19" s="3" t="s">
        <v>56</v>
      </c>
      <c r="L19" s="14"/>
      <c r="M19" s="14"/>
      <c r="P19" s="3" t="s">
        <v>56</v>
      </c>
      <c r="U19" s="2" t="s">
        <v>14</v>
      </c>
      <c r="V19" s="2">
        <v>2.5000000000000001E-2</v>
      </c>
      <c r="W19" s="2">
        <v>2.0902456412562331E-2</v>
      </c>
      <c r="X19" s="2">
        <v>-1.3714886630420789E-4</v>
      </c>
    </row>
    <row r="20" spans="1:24" x14ac:dyDescent="0.2">
      <c r="A20" s="3"/>
      <c r="B20" s="3" t="s">
        <v>57</v>
      </c>
      <c r="C20" s="3" t="s">
        <v>1</v>
      </c>
      <c r="D20" s="5" t="s">
        <v>2</v>
      </c>
      <c r="E20" s="3" t="s">
        <v>3</v>
      </c>
      <c r="F20" s="3" t="s">
        <v>3</v>
      </c>
      <c r="G20" s="3" t="s">
        <v>4</v>
      </c>
      <c r="H20" s="3" t="s">
        <v>5</v>
      </c>
      <c r="I20" s="3" t="s">
        <v>6</v>
      </c>
      <c r="K20" s="3"/>
      <c r="L20" s="3" t="s">
        <v>57</v>
      </c>
      <c r="M20" s="5" t="s">
        <v>1</v>
      </c>
      <c r="N20" s="3" t="s">
        <v>3</v>
      </c>
      <c r="O20" s="3" t="s">
        <v>3</v>
      </c>
      <c r="P20" s="3" t="s">
        <v>4</v>
      </c>
      <c r="Q20" s="3" t="s">
        <v>58</v>
      </c>
      <c r="R20" s="3" t="s">
        <v>6</v>
      </c>
      <c r="U20" s="2" t="s">
        <v>15</v>
      </c>
      <c r="V20" s="2">
        <v>2.5000000000000001E-2</v>
      </c>
      <c r="W20" s="2">
        <v>1.8497275624014715E-2</v>
      </c>
      <c r="X20" s="2">
        <v>9.1915970700327115E-5</v>
      </c>
    </row>
    <row r="21" spans="1:24" x14ac:dyDescent="0.2">
      <c r="B21" s="2" t="s">
        <v>59</v>
      </c>
      <c r="C21" s="2">
        <v>2.5000000000000001E-2</v>
      </c>
      <c r="D21" s="4">
        <f>C21/10</f>
        <v>2.5000000000000001E-3</v>
      </c>
      <c r="E21" s="2">
        <v>0.92400000000000004</v>
      </c>
      <c r="F21" s="2">
        <v>0.92300000000000004</v>
      </c>
      <c r="G21" s="2">
        <f>AVERAGE(E21:F21)</f>
        <v>0.92349999999999999</v>
      </c>
      <c r="H21" s="2">
        <f>$H$3*G21+$G$3</f>
        <v>0</v>
      </c>
      <c r="I21" s="2">
        <f>((C21-H21)/C21)*100</f>
        <v>100</v>
      </c>
      <c r="L21" s="2" t="s">
        <v>59</v>
      </c>
      <c r="M21" s="4">
        <v>0</v>
      </c>
      <c r="N21" s="2">
        <v>5.0000000000000001E-3</v>
      </c>
      <c r="O21" s="2">
        <v>5.0000000000000001E-3</v>
      </c>
      <c r="P21" s="2">
        <f>AVERAGE(N21:O21)</f>
        <v>5.0000000000000001E-3</v>
      </c>
      <c r="Q21" s="2">
        <f>$H$3*P21+$G$3</f>
        <v>0</v>
      </c>
      <c r="R21" s="2" t="e">
        <f>((M21-Q21)/M21)*100</f>
        <v>#DIV/0!</v>
      </c>
      <c r="U21" s="2" t="s">
        <v>16</v>
      </c>
      <c r="V21" s="2">
        <v>2.5000000000000001E-2</v>
      </c>
      <c r="W21" s="2">
        <v>1.8462915898464036E-2</v>
      </c>
      <c r="X21" s="2">
        <v>5.7556245149646896E-5</v>
      </c>
    </row>
    <row r="22" spans="1:24" x14ac:dyDescent="0.2">
      <c r="B22" s="2" t="s">
        <v>59</v>
      </c>
      <c r="C22" s="2">
        <v>6.2500000000000003E-3</v>
      </c>
      <c r="D22" s="4">
        <f t="shared" ref="D22:D55" si="4">C22/10</f>
        <v>6.2500000000000001E-4</v>
      </c>
      <c r="E22" s="2">
        <v>5.6000000000000001E-2</v>
      </c>
      <c r="F22" s="2">
        <v>5.6000000000000001E-2</v>
      </c>
      <c r="G22" s="2">
        <f t="shared" ref="G22:G55" si="5">AVERAGE(E22:F22)</f>
        <v>5.6000000000000001E-2</v>
      </c>
      <c r="H22" s="2">
        <f>$H$3*G22+$G$3</f>
        <v>0</v>
      </c>
      <c r="I22" s="2">
        <f t="shared" ref="I22:I54" si="6">((C22-H22)/C22)*100</f>
        <v>100</v>
      </c>
      <c r="L22" s="2" t="s">
        <v>59</v>
      </c>
      <c r="M22" s="4">
        <v>6.2500000000000003E-3</v>
      </c>
      <c r="N22" s="2">
        <v>1E-3</v>
      </c>
      <c r="O22" s="2">
        <v>1.6000000000000001E-3</v>
      </c>
      <c r="P22" s="2">
        <f t="shared" ref="P22:P55" si="7">AVERAGE(N22:O22)</f>
        <v>1.2999999999999999E-3</v>
      </c>
      <c r="Q22" s="2">
        <f t="shared" ref="Q22:Q54" si="8">$H$3*P22+$G$3</f>
        <v>0</v>
      </c>
      <c r="R22" s="2">
        <f t="shared" ref="R22:R55" si="9">((M22-Q22)/M22)*100</f>
        <v>100</v>
      </c>
      <c r="U22" s="2" t="s">
        <v>17</v>
      </c>
      <c r="V22" s="2">
        <v>2.5000000000000001E-2</v>
      </c>
      <c r="W22" s="2">
        <v>1.7970426498904291E-2</v>
      </c>
      <c r="X22" s="2">
        <v>-1.3714886630420789E-4</v>
      </c>
    </row>
    <row r="23" spans="1:24" x14ac:dyDescent="0.2">
      <c r="B23" s="2" t="s">
        <v>59</v>
      </c>
      <c r="C23" s="2">
        <v>1.56E-3</v>
      </c>
      <c r="D23" s="4">
        <f t="shared" si="4"/>
        <v>1.56E-4</v>
      </c>
      <c r="E23" s="2">
        <v>5.2999999999999999E-2</v>
      </c>
      <c r="F23" s="2">
        <v>5.2999999999999999E-2</v>
      </c>
      <c r="G23" s="2">
        <f t="shared" si="5"/>
        <v>5.2999999999999999E-2</v>
      </c>
      <c r="H23" s="2">
        <f>$H$3*G23+$G$3</f>
        <v>0</v>
      </c>
      <c r="I23" s="2">
        <f t="shared" si="6"/>
        <v>100</v>
      </c>
      <c r="L23" s="2" t="s">
        <v>59</v>
      </c>
      <c r="M23" s="4">
        <v>1.56E-3</v>
      </c>
      <c r="N23" s="2">
        <v>2.3E-2</v>
      </c>
      <c r="O23" s="2">
        <v>2.3E-2</v>
      </c>
      <c r="P23" s="2">
        <f t="shared" si="7"/>
        <v>2.3E-2</v>
      </c>
      <c r="Q23" s="2">
        <f t="shared" si="8"/>
        <v>0</v>
      </c>
      <c r="R23" s="2">
        <f t="shared" si="9"/>
        <v>100</v>
      </c>
      <c r="U23" s="2" t="s">
        <v>18</v>
      </c>
      <c r="V23" s="2">
        <v>2.5000000000000001E-2</v>
      </c>
      <c r="W23" s="2">
        <v>2.075356426850939E-2</v>
      </c>
      <c r="X23" s="2">
        <v>2.3196519598966622E-5</v>
      </c>
    </row>
    <row r="24" spans="1:24" x14ac:dyDescent="0.2">
      <c r="B24" s="2" t="s">
        <v>59</v>
      </c>
      <c r="C24" s="2">
        <v>0</v>
      </c>
      <c r="D24" s="4">
        <f t="shared" si="4"/>
        <v>0</v>
      </c>
      <c r="E24" s="2">
        <v>0</v>
      </c>
      <c r="F24" s="2">
        <v>0</v>
      </c>
      <c r="G24" s="2">
        <f t="shared" si="5"/>
        <v>0</v>
      </c>
      <c r="H24" s="2">
        <v>0</v>
      </c>
      <c r="I24" s="2">
        <v>0</v>
      </c>
      <c r="L24" s="2" t="s">
        <v>59</v>
      </c>
      <c r="M24" s="4">
        <v>0</v>
      </c>
      <c r="N24" s="2">
        <v>0</v>
      </c>
      <c r="O24" s="2">
        <v>0</v>
      </c>
      <c r="P24" s="2">
        <f t="shared" si="7"/>
        <v>0</v>
      </c>
      <c r="Q24" s="2">
        <f t="shared" si="8"/>
        <v>0</v>
      </c>
      <c r="R24" s="2" t="e">
        <f t="shared" si="9"/>
        <v>#DIV/0!</v>
      </c>
      <c r="U24" s="2" t="s">
        <v>19</v>
      </c>
      <c r="V24" s="2">
        <v>2.5000000000000001E-2</v>
      </c>
      <c r="W24" s="2">
        <v>2.0604672124456443E-2</v>
      </c>
      <c r="X24" s="2">
        <v>-1.6005535000466139E-4</v>
      </c>
    </row>
    <row r="25" spans="1:24" x14ac:dyDescent="0.2">
      <c r="B25" s="2" t="s">
        <v>60</v>
      </c>
      <c r="C25" s="2">
        <v>2.5000000000000001E-2</v>
      </c>
      <c r="D25" s="4">
        <f t="shared" si="4"/>
        <v>2.5000000000000001E-3</v>
      </c>
      <c r="E25" s="2">
        <v>0.82</v>
      </c>
      <c r="F25" s="2">
        <v>0.81699999999999995</v>
      </c>
      <c r="G25" s="2">
        <f t="shared" si="5"/>
        <v>0.81850000000000001</v>
      </c>
      <c r="H25" s="2">
        <f t="shared" ref="H25:H54" si="10">$H$3*G25+$G$3</f>
        <v>0</v>
      </c>
      <c r="I25" s="2">
        <f t="shared" si="6"/>
        <v>100</v>
      </c>
      <c r="L25" s="2" t="s">
        <v>60</v>
      </c>
      <c r="M25" s="4">
        <v>2.5000000000000001E-2</v>
      </c>
      <c r="N25" s="2">
        <v>1.4999999999999999E-2</v>
      </c>
      <c r="O25" s="2">
        <v>1.4999999999999999E-2</v>
      </c>
      <c r="P25" s="2">
        <f t="shared" si="7"/>
        <v>1.4999999999999999E-2</v>
      </c>
      <c r="Q25" s="2">
        <f t="shared" si="8"/>
        <v>0</v>
      </c>
      <c r="R25" s="2">
        <f t="shared" si="9"/>
        <v>100</v>
      </c>
      <c r="U25" s="2" t="s">
        <v>20</v>
      </c>
      <c r="V25" s="2">
        <v>2.5000000000000001E-2</v>
      </c>
      <c r="W25" s="2">
        <v>2.1234600426218907E-2</v>
      </c>
      <c r="X25" s="2">
        <v>1.0336921255055389E-4</v>
      </c>
    </row>
    <row r="26" spans="1:24" x14ac:dyDescent="0.2">
      <c r="B26" s="2" t="s">
        <v>60</v>
      </c>
      <c r="C26" s="2">
        <v>6.2500000000000003E-3</v>
      </c>
      <c r="D26" s="4">
        <f t="shared" si="4"/>
        <v>6.2500000000000001E-4</v>
      </c>
      <c r="E26" s="2">
        <v>0.20499999999999999</v>
      </c>
      <c r="F26" s="2">
        <v>0.20499999999999999</v>
      </c>
      <c r="G26" s="2">
        <f t="shared" si="5"/>
        <v>0.20499999999999999</v>
      </c>
      <c r="H26" s="2">
        <f t="shared" si="10"/>
        <v>0</v>
      </c>
      <c r="I26" s="2">
        <f t="shared" si="6"/>
        <v>100</v>
      </c>
      <c r="L26" s="2" t="s">
        <v>60</v>
      </c>
      <c r="M26" s="4">
        <v>6.2500000000000003E-3</v>
      </c>
      <c r="N26" s="2">
        <v>0.01</v>
      </c>
      <c r="O26" s="2">
        <v>1.7999999999999999E-2</v>
      </c>
      <c r="P26" s="2">
        <f t="shared" si="7"/>
        <v>1.3999999999999999E-2</v>
      </c>
      <c r="Q26" s="2">
        <f t="shared" si="8"/>
        <v>0</v>
      </c>
      <c r="R26" s="2">
        <f t="shared" si="9"/>
        <v>100</v>
      </c>
      <c r="U26" s="2" t="s">
        <v>21</v>
      </c>
      <c r="V26" s="2">
        <v>2.5000000000000001E-2</v>
      </c>
      <c r="W26" s="2">
        <v>1.9035577990975376E-2</v>
      </c>
      <c r="X26" s="2">
        <v>4.610300329942012E-5</v>
      </c>
    </row>
    <row r="27" spans="1:24" x14ac:dyDescent="0.2">
      <c r="B27" s="2" t="s">
        <v>60</v>
      </c>
      <c r="C27" s="2">
        <v>1.56E-3</v>
      </c>
      <c r="D27" s="4">
        <f t="shared" si="4"/>
        <v>1.56E-4</v>
      </c>
      <c r="E27" s="2">
        <v>5.1999999999999998E-2</v>
      </c>
      <c r="F27" s="2">
        <v>5.1999999999999998E-2</v>
      </c>
      <c r="G27" s="2">
        <f t="shared" si="5"/>
        <v>5.1999999999999998E-2</v>
      </c>
      <c r="H27" s="2">
        <f t="shared" si="10"/>
        <v>0</v>
      </c>
      <c r="I27" s="2">
        <f t="shared" si="6"/>
        <v>100</v>
      </c>
      <c r="L27" s="2" t="s">
        <v>60</v>
      </c>
      <c r="M27" s="4">
        <v>1.56E-3</v>
      </c>
      <c r="N27" s="2">
        <v>0</v>
      </c>
      <c r="O27" s="2">
        <v>1E-3</v>
      </c>
      <c r="P27" s="2">
        <f t="shared" si="7"/>
        <v>5.0000000000000001E-4</v>
      </c>
      <c r="Q27" s="2">
        <f t="shared" si="8"/>
        <v>0</v>
      </c>
      <c r="R27" s="2">
        <f t="shared" si="9"/>
        <v>100</v>
      </c>
      <c r="U27" s="2" t="s">
        <v>22</v>
      </c>
      <c r="V27" s="2">
        <v>2.5000000000000001E-2</v>
      </c>
      <c r="W27" s="2">
        <v>2.7650972286606547E-2</v>
      </c>
      <c r="X27" s="2">
        <v>3.0753021763318131E-4</v>
      </c>
    </row>
    <row r="28" spans="1:24" x14ac:dyDescent="0.2">
      <c r="B28" s="2" t="s">
        <v>60</v>
      </c>
      <c r="C28" s="2">
        <v>0</v>
      </c>
      <c r="D28" s="4">
        <f t="shared" si="4"/>
        <v>0</v>
      </c>
      <c r="E28" s="2">
        <v>0</v>
      </c>
      <c r="F28" s="2">
        <v>0</v>
      </c>
      <c r="G28" s="2">
        <f t="shared" si="5"/>
        <v>0</v>
      </c>
      <c r="H28" s="2">
        <v>0</v>
      </c>
      <c r="I28" s="2">
        <v>0</v>
      </c>
      <c r="L28" s="2" t="s">
        <v>60</v>
      </c>
      <c r="M28" s="4">
        <v>0</v>
      </c>
      <c r="N28" s="2">
        <v>0</v>
      </c>
      <c r="O28" s="2">
        <v>0</v>
      </c>
      <c r="P28" s="2">
        <f t="shared" si="7"/>
        <v>0</v>
      </c>
      <c r="Q28" s="2">
        <v>0</v>
      </c>
      <c r="R28" s="2" t="e">
        <f t="shared" si="9"/>
        <v>#DIV/0!</v>
      </c>
      <c r="U28" s="2" t="s">
        <v>23</v>
      </c>
      <c r="V28" s="2">
        <v>2.5000000000000001E-2</v>
      </c>
      <c r="W28" s="2">
        <v>2.758621576305658E-2</v>
      </c>
      <c r="X28" s="2">
        <v>1.8778759137198697E-3</v>
      </c>
    </row>
    <row r="29" spans="1:24" x14ac:dyDescent="0.2">
      <c r="D29" s="4">
        <f t="shared" si="4"/>
        <v>0</v>
      </c>
      <c r="M29" s="4"/>
      <c r="R29" s="2" t="e">
        <f t="shared" si="9"/>
        <v>#DIV/0!</v>
      </c>
      <c r="U29" s="2" t="s">
        <v>24</v>
      </c>
      <c r="V29" s="2">
        <v>2.5000000000000001E-2</v>
      </c>
      <c r="W29" s="2">
        <v>2.5287359177032773E-2</v>
      </c>
      <c r="X29" s="2">
        <v>2.039767222594786E-3</v>
      </c>
    </row>
    <row r="30" spans="1:24" x14ac:dyDescent="0.2">
      <c r="B30" s="2" t="s">
        <v>16</v>
      </c>
      <c r="C30" s="2">
        <v>2.5000000000000001E-2</v>
      </c>
      <c r="D30" s="4">
        <f t="shared" si="4"/>
        <v>2.5000000000000001E-3</v>
      </c>
      <c r="E30" s="2">
        <v>0.81699999999999995</v>
      </c>
      <c r="F30" s="2">
        <v>0.81699999999999995</v>
      </c>
      <c r="G30" s="2">
        <f t="shared" si="5"/>
        <v>0.81699999999999995</v>
      </c>
      <c r="H30" s="2">
        <f t="shared" si="10"/>
        <v>0</v>
      </c>
      <c r="I30" s="2">
        <f t="shared" si="6"/>
        <v>100</v>
      </c>
      <c r="L30" s="2" t="s">
        <v>16</v>
      </c>
      <c r="M30" s="4">
        <v>2.5000000000000001E-2</v>
      </c>
      <c r="N30" s="2">
        <v>1.2999999999999999E-2</v>
      </c>
      <c r="O30" s="2">
        <v>1.4E-2</v>
      </c>
      <c r="P30" s="2">
        <f t="shared" si="7"/>
        <v>1.35E-2</v>
      </c>
      <c r="Q30" s="2">
        <f t="shared" si="8"/>
        <v>0</v>
      </c>
      <c r="R30" s="2">
        <f t="shared" si="9"/>
        <v>100</v>
      </c>
      <c r="U30" s="2" t="s">
        <v>24</v>
      </c>
      <c r="V30" s="2">
        <v>2.5000000000000001E-2</v>
      </c>
      <c r="W30" s="2">
        <v>2.6728191826019522E-2</v>
      </c>
      <c r="X30" s="2">
        <v>1.3598237253201373E-3</v>
      </c>
    </row>
    <row r="31" spans="1:24" x14ac:dyDescent="0.2">
      <c r="B31" s="2" t="s">
        <v>16</v>
      </c>
      <c r="C31" s="2">
        <v>6.2500000000000003E-3</v>
      </c>
      <c r="D31" s="4">
        <f t="shared" si="4"/>
        <v>6.2500000000000001E-4</v>
      </c>
      <c r="E31" s="2">
        <v>0.219</v>
      </c>
      <c r="F31" s="2">
        <v>0.22</v>
      </c>
      <c r="G31" s="2">
        <f t="shared" si="5"/>
        <v>0.2195</v>
      </c>
      <c r="H31" s="2">
        <f t="shared" si="10"/>
        <v>0</v>
      </c>
      <c r="I31" s="2">
        <f t="shared" si="6"/>
        <v>100</v>
      </c>
      <c r="L31" s="2" t="s">
        <v>16</v>
      </c>
      <c r="M31" s="4">
        <v>6.2500000000000003E-3</v>
      </c>
      <c r="N31" s="2">
        <v>5.0000000000000001E-3</v>
      </c>
      <c r="O31" s="2">
        <v>5.0000000000000001E-3</v>
      </c>
      <c r="P31" s="2">
        <f t="shared" si="7"/>
        <v>5.0000000000000001E-3</v>
      </c>
      <c r="Q31" s="2">
        <f t="shared" si="8"/>
        <v>0</v>
      </c>
      <c r="R31" s="2">
        <f t="shared" si="9"/>
        <v>100</v>
      </c>
      <c r="V31" s="2" t="s">
        <v>53</v>
      </c>
      <c r="W31" s="2" t="s">
        <v>54</v>
      </c>
      <c r="X31" s="2" t="s">
        <v>55</v>
      </c>
    </row>
    <row r="32" spans="1:24" x14ac:dyDescent="0.2">
      <c r="B32" s="2" t="s">
        <v>16</v>
      </c>
      <c r="C32" s="2">
        <v>1.56E-3</v>
      </c>
      <c r="D32" s="4">
        <f t="shared" si="4"/>
        <v>1.56E-4</v>
      </c>
      <c r="E32" s="2">
        <v>3.2000000000000001E-2</v>
      </c>
      <c r="F32" s="2">
        <v>3.1E-2</v>
      </c>
      <c r="G32" s="2">
        <f t="shared" si="5"/>
        <v>3.15E-2</v>
      </c>
      <c r="H32" s="2">
        <f t="shared" si="10"/>
        <v>0</v>
      </c>
      <c r="I32" s="2">
        <f t="shared" si="6"/>
        <v>100</v>
      </c>
      <c r="L32" s="2" t="s">
        <v>16</v>
      </c>
      <c r="M32" s="4">
        <v>1.56E-3</v>
      </c>
      <c r="N32" s="2">
        <v>1.6E-2</v>
      </c>
      <c r="O32" s="2">
        <v>1.7000000000000001E-2</v>
      </c>
      <c r="P32" s="2">
        <f t="shared" si="7"/>
        <v>1.6500000000000001E-2</v>
      </c>
      <c r="Q32" s="2">
        <f t="shared" si="8"/>
        <v>0</v>
      </c>
      <c r="R32" s="2">
        <f t="shared" si="9"/>
        <v>100</v>
      </c>
      <c r="U32" s="2" t="s">
        <v>14</v>
      </c>
      <c r="V32" s="2">
        <v>6.2500000000000003E-3</v>
      </c>
      <c r="W32" s="2">
        <v>1.0310818024189207E-3</v>
      </c>
      <c r="X32" s="2">
        <v>-2.2190285599588586E-4</v>
      </c>
    </row>
    <row r="33" spans="2:24" x14ac:dyDescent="0.2">
      <c r="B33" s="2" t="s">
        <v>16</v>
      </c>
      <c r="C33" s="2">
        <v>0</v>
      </c>
      <c r="D33" s="4">
        <f t="shared" si="4"/>
        <v>0</v>
      </c>
      <c r="E33" s="2">
        <v>0</v>
      </c>
      <c r="F33" s="2">
        <v>0</v>
      </c>
      <c r="G33" s="2">
        <f t="shared" si="5"/>
        <v>0</v>
      </c>
      <c r="H33" s="2">
        <v>0</v>
      </c>
      <c r="I33" s="2">
        <v>0</v>
      </c>
      <c r="L33" s="2" t="s">
        <v>16</v>
      </c>
      <c r="M33" s="4">
        <v>0</v>
      </c>
      <c r="N33" s="2">
        <v>0</v>
      </c>
      <c r="O33" s="2">
        <v>0</v>
      </c>
      <c r="P33" s="2">
        <f t="shared" si="7"/>
        <v>0</v>
      </c>
      <c r="Q33" s="2">
        <f t="shared" si="8"/>
        <v>0</v>
      </c>
      <c r="R33" s="2" t="e">
        <f t="shared" si="9"/>
        <v>#DIV/0!</v>
      </c>
      <c r="U33" s="2" t="s">
        <v>15</v>
      </c>
      <c r="V33" s="2">
        <v>6.2500000000000003E-3</v>
      </c>
      <c r="W33" s="2">
        <v>4.4441478737864927E-3</v>
      </c>
      <c r="X33" s="2">
        <v>6.9009486999873618E-5</v>
      </c>
    </row>
    <row r="34" spans="2:24" x14ac:dyDescent="0.2">
      <c r="B34" s="2" t="s">
        <v>17</v>
      </c>
      <c r="C34" s="2">
        <v>2.5000000000000001E-2</v>
      </c>
      <c r="D34" s="4">
        <f t="shared" si="4"/>
        <v>2.5000000000000001E-3</v>
      </c>
      <c r="E34" s="2">
        <v>0.79600000000000004</v>
      </c>
      <c r="F34" s="2">
        <v>0.79500000000000004</v>
      </c>
      <c r="G34" s="2">
        <f t="shared" si="5"/>
        <v>0.7955000000000001</v>
      </c>
      <c r="H34" s="2">
        <f t="shared" si="10"/>
        <v>0</v>
      </c>
      <c r="I34" s="2">
        <f t="shared" si="6"/>
        <v>100</v>
      </c>
      <c r="L34" s="2" t="s">
        <v>17</v>
      </c>
      <c r="M34" s="4">
        <v>2.5000000000000001E-2</v>
      </c>
      <c r="N34" s="2">
        <v>5.0000000000000001E-3</v>
      </c>
      <c r="O34" s="2">
        <v>5.0000000000000001E-3</v>
      </c>
      <c r="P34" s="2">
        <f t="shared" si="7"/>
        <v>5.0000000000000001E-3</v>
      </c>
      <c r="Q34" s="2">
        <f t="shared" si="8"/>
        <v>0</v>
      </c>
      <c r="R34" s="2">
        <f t="shared" si="9"/>
        <v>100</v>
      </c>
      <c r="U34" s="2" t="s">
        <v>16</v>
      </c>
      <c r="V34" s="2">
        <v>6.2500000000000003E-3</v>
      </c>
      <c r="W34" s="2">
        <v>4.776291887443068E-3</v>
      </c>
      <c r="X34" s="2">
        <v>-1.3714886630420789E-4</v>
      </c>
    </row>
    <row r="35" spans="2:24" x14ac:dyDescent="0.2">
      <c r="B35" s="2" t="s">
        <v>17</v>
      </c>
      <c r="C35" s="2">
        <v>6.2500000000000003E-3</v>
      </c>
      <c r="D35" s="4">
        <f t="shared" si="4"/>
        <v>6.2500000000000001E-4</v>
      </c>
      <c r="E35" s="2">
        <v>0.186</v>
      </c>
      <c r="F35" s="2">
        <v>0.186</v>
      </c>
      <c r="G35" s="2">
        <f t="shared" si="5"/>
        <v>0.186</v>
      </c>
      <c r="H35" s="2">
        <f t="shared" si="10"/>
        <v>0</v>
      </c>
      <c r="I35" s="2">
        <f t="shared" si="6"/>
        <v>100</v>
      </c>
      <c r="L35" s="2" t="s">
        <v>17</v>
      </c>
      <c r="M35" s="4">
        <v>6.2500000000000003E-3</v>
      </c>
      <c r="N35" s="2">
        <v>0.01</v>
      </c>
      <c r="O35" s="2">
        <v>0.01</v>
      </c>
      <c r="P35" s="2">
        <f t="shared" si="7"/>
        <v>0.01</v>
      </c>
      <c r="Q35" s="2">
        <f t="shared" si="8"/>
        <v>0</v>
      </c>
      <c r="R35" s="2">
        <f t="shared" si="9"/>
        <v>100</v>
      </c>
      <c r="U35" s="2" t="s">
        <v>17</v>
      </c>
      <c r="V35" s="2">
        <v>6.2500000000000003E-3</v>
      </c>
      <c r="W35" s="2">
        <v>4.0089246834778764E-3</v>
      </c>
      <c r="X35" s="2">
        <v>-2.2616447801940374E-5</v>
      </c>
    </row>
    <row r="36" spans="2:24" x14ac:dyDescent="0.2">
      <c r="B36" s="2" t="s">
        <v>17</v>
      </c>
      <c r="C36" s="2">
        <v>1.56E-3</v>
      </c>
      <c r="D36" s="4">
        <f t="shared" si="4"/>
        <v>1.56E-4</v>
      </c>
      <c r="E36" s="2">
        <v>5.1999999999999998E-2</v>
      </c>
      <c r="F36" s="2">
        <v>5.0999999999999997E-2</v>
      </c>
      <c r="G36" s="2">
        <f t="shared" si="5"/>
        <v>5.1499999999999997E-2</v>
      </c>
      <c r="H36" s="2">
        <f t="shared" si="10"/>
        <v>0</v>
      </c>
      <c r="I36" s="2">
        <f t="shared" si="6"/>
        <v>100</v>
      </c>
      <c r="L36" s="2" t="s">
        <v>17</v>
      </c>
      <c r="M36" s="4">
        <v>1.56E-3</v>
      </c>
      <c r="N36" s="2">
        <v>0</v>
      </c>
      <c r="O36" s="2">
        <v>0</v>
      </c>
      <c r="P36" s="2">
        <f t="shared" si="7"/>
        <v>0</v>
      </c>
      <c r="Q36" s="2">
        <f t="shared" si="8"/>
        <v>0</v>
      </c>
      <c r="R36" s="2">
        <f t="shared" si="9"/>
        <v>100</v>
      </c>
      <c r="U36" s="2" t="s">
        <v>18</v>
      </c>
      <c r="V36" s="2">
        <v>6.2500000000000003E-3</v>
      </c>
      <c r="W36" s="2">
        <v>4.2952557297335449E-3</v>
      </c>
      <c r="X36" s="2">
        <v>-1.1424238260375439E-4</v>
      </c>
    </row>
    <row r="37" spans="2:24" x14ac:dyDescent="0.2">
      <c r="B37" s="2" t="s">
        <v>17</v>
      </c>
      <c r="C37" s="2">
        <v>0</v>
      </c>
      <c r="D37" s="4">
        <f t="shared" si="4"/>
        <v>0</v>
      </c>
      <c r="E37" s="2">
        <v>0</v>
      </c>
      <c r="F37" s="2">
        <v>0</v>
      </c>
      <c r="G37" s="2">
        <f t="shared" si="5"/>
        <v>0</v>
      </c>
      <c r="H37" s="2">
        <v>0</v>
      </c>
      <c r="I37" s="2">
        <v>0</v>
      </c>
      <c r="L37" s="2" t="s">
        <v>17</v>
      </c>
      <c r="M37" s="4">
        <v>0</v>
      </c>
      <c r="N37" s="2">
        <v>0</v>
      </c>
      <c r="O37" s="2">
        <v>0</v>
      </c>
      <c r="P37" s="2">
        <f t="shared" si="7"/>
        <v>0</v>
      </c>
      <c r="Q37" s="2">
        <v>0</v>
      </c>
      <c r="R37" s="2" t="e">
        <f t="shared" si="9"/>
        <v>#DIV/0!</v>
      </c>
      <c r="U37" s="2" t="s">
        <v>19</v>
      </c>
      <c r="V37" s="2">
        <v>6.2500000000000003E-3</v>
      </c>
      <c r="W37" s="2">
        <v>4.6044932596896668E-3</v>
      </c>
      <c r="X37" s="2">
        <v>-9.1335898903300894E-5</v>
      </c>
    </row>
    <row r="38" spans="2:24" x14ac:dyDescent="0.2">
      <c r="D38" s="4">
        <f t="shared" si="4"/>
        <v>0</v>
      </c>
      <c r="M38" s="4"/>
      <c r="R38" s="2" t="e">
        <f t="shared" si="9"/>
        <v>#DIV/0!</v>
      </c>
      <c r="U38" s="2" t="s">
        <v>20</v>
      </c>
      <c r="V38" s="2">
        <v>6.2500000000000003E-3</v>
      </c>
      <c r="W38" s="2">
        <v>5.1886085940512309E-3</v>
      </c>
      <c r="X38" s="2">
        <v>-1.4860210815443464E-4</v>
      </c>
    </row>
    <row r="39" spans="2:24" x14ac:dyDescent="0.2">
      <c r="B39" s="2" t="s">
        <v>61</v>
      </c>
      <c r="C39" s="2">
        <v>2.5000000000000001E-2</v>
      </c>
      <c r="D39" s="4">
        <f t="shared" si="4"/>
        <v>2.5000000000000001E-3</v>
      </c>
      <c r="E39" s="2">
        <v>0.91700000000000004</v>
      </c>
      <c r="F39" s="2">
        <v>0.91700000000000004</v>
      </c>
      <c r="G39" s="2">
        <f t="shared" si="5"/>
        <v>0.91700000000000004</v>
      </c>
      <c r="H39" s="2">
        <f t="shared" si="10"/>
        <v>0</v>
      </c>
      <c r="I39" s="2">
        <f t="shared" si="6"/>
        <v>100</v>
      </c>
      <c r="L39" s="2" t="s">
        <v>61</v>
      </c>
      <c r="M39" s="4">
        <v>2.5000000000000001E-2</v>
      </c>
      <c r="N39" s="2">
        <v>1.2999999999999999E-2</v>
      </c>
      <c r="O39" s="2">
        <v>1.0999999999999999E-2</v>
      </c>
      <c r="P39" s="2">
        <f t="shared" si="7"/>
        <v>1.2E-2</v>
      </c>
      <c r="Q39" s="2">
        <f t="shared" si="8"/>
        <v>0</v>
      </c>
      <c r="R39" s="2">
        <f t="shared" si="9"/>
        <v>100</v>
      </c>
      <c r="U39" s="2" t="s">
        <v>21</v>
      </c>
      <c r="V39" s="2">
        <v>6.2500000000000003E-3</v>
      </c>
      <c r="W39" s="2">
        <v>4.7648386455928417E-3</v>
      </c>
      <c r="X39" s="2">
        <v>-1.1424238260375439E-4</v>
      </c>
    </row>
    <row r="40" spans="2:24" x14ac:dyDescent="0.2">
      <c r="B40" s="2" t="s">
        <v>61</v>
      </c>
      <c r="C40" s="2">
        <v>6.2500000000000003E-3</v>
      </c>
      <c r="D40" s="4">
        <f t="shared" si="4"/>
        <v>6.2500000000000001E-4</v>
      </c>
      <c r="E40" s="2">
        <v>0.20100000000000001</v>
      </c>
      <c r="F40" s="2">
        <v>0.19600000000000001</v>
      </c>
      <c r="G40" s="2">
        <f t="shared" si="5"/>
        <v>0.19850000000000001</v>
      </c>
      <c r="H40" s="2">
        <f t="shared" si="10"/>
        <v>0</v>
      </c>
      <c r="I40" s="2">
        <f t="shared" si="6"/>
        <v>100</v>
      </c>
      <c r="L40" s="2" t="s">
        <v>61</v>
      </c>
      <c r="M40" s="4">
        <v>6.2500000000000003E-3</v>
      </c>
      <c r="N40" s="2">
        <v>6.0000000000000001E-3</v>
      </c>
      <c r="O40" s="2">
        <v>6.0000000000000001E-3</v>
      </c>
      <c r="P40" s="2">
        <f t="shared" si="7"/>
        <v>6.0000000000000001E-3</v>
      </c>
      <c r="Q40" s="2">
        <f t="shared" si="8"/>
        <v>0</v>
      </c>
      <c r="R40" s="2">
        <f t="shared" si="9"/>
        <v>100</v>
      </c>
      <c r="U40" s="2" t="s">
        <v>22</v>
      </c>
      <c r="V40" s="2">
        <v>6.2500000000000003E-3</v>
      </c>
      <c r="W40" s="2">
        <v>5.925158635592777E-3</v>
      </c>
      <c r="X40" s="2">
        <v>1.7483628666199365E-3</v>
      </c>
    </row>
    <row r="41" spans="2:24" x14ac:dyDescent="0.2">
      <c r="B41" s="2" t="s">
        <v>61</v>
      </c>
      <c r="C41" s="2">
        <v>1.56E-3</v>
      </c>
      <c r="D41" s="4">
        <f t="shared" si="4"/>
        <v>1.56E-4</v>
      </c>
      <c r="E41" s="2">
        <v>6.3E-2</v>
      </c>
      <c r="F41" s="2">
        <v>6.2E-2</v>
      </c>
      <c r="G41" s="2">
        <f t="shared" si="5"/>
        <v>6.25E-2</v>
      </c>
      <c r="H41" s="2">
        <f t="shared" si="10"/>
        <v>0</v>
      </c>
      <c r="I41" s="2">
        <f t="shared" si="6"/>
        <v>100</v>
      </c>
      <c r="L41" s="2" t="s">
        <v>61</v>
      </c>
      <c r="M41" s="4">
        <v>1.56E-3</v>
      </c>
      <c r="N41" s="2">
        <v>8.0000000000000002E-3</v>
      </c>
      <c r="O41" s="2">
        <v>8.0000000000000002E-3</v>
      </c>
      <c r="P41" s="2">
        <f t="shared" si="7"/>
        <v>8.0000000000000002E-3</v>
      </c>
      <c r="Q41" s="2">
        <f t="shared" si="8"/>
        <v>0</v>
      </c>
      <c r="R41" s="2">
        <f t="shared" si="9"/>
        <v>100</v>
      </c>
      <c r="U41" s="2" t="s">
        <v>23</v>
      </c>
      <c r="V41" s="2">
        <v>6.2500000000000003E-3</v>
      </c>
      <c r="W41" s="2">
        <v>5.6661325413929113E-3</v>
      </c>
      <c r="X41" s="2">
        <v>1.9588215681573275E-3</v>
      </c>
    </row>
    <row r="42" spans="2:24" x14ac:dyDescent="0.2">
      <c r="B42" s="2" t="s">
        <v>61</v>
      </c>
      <c r="C42" s="2">
        <v>0</v>
      </c>
      <c r="D42" s="4">
        <f t="shared" si="4"/>
        <v>0</v>
      </c>
      <c r="E42" s="2">
        <v>0</v>
      </c>
      <c r="F42" s="2">
        <v>0</v>
      </c>
      <c r="G42" s="2">
        <f t="shared" si="5"/>
        <v>0</v>
      </c>
      <c r="H42" s="2">
        <v>0</v>
      </c>
      <c r="I42" s="2">
        <v>0</v>
      </c>
      <c r="L42" s="2" t="s">
        <v>61</v>
      </c>
      <c r="M42" s="4">
        <v>0</v>
      </c>
      <c r="N42" s="2">
        <v>0</v>
      </c>
      <c r="O42" s="2">
        <v>0</v>
      </c>
      <c r="P42" s="2">
        <f t="shared" si="7"/>
        <v>0</v>
      </c>
      <c r="Q42" s="2">
        <f t="shared" si="8"/>
        <v>0</v>
      </c>
      <c r="R42" s="2" t="e">
        <f t="shared" si="9"/>
        <v>#DIV/0!</v>
      </c>
      <c r="U42" s="2" t="s">
        <v>24</v>
      </c>
      <c r="V42" s="2">
        <v>6.2500000000000003E-3</v>
      </c>
      <c r="W42" s="2">
        <v>7.9973673891917067E-3</v>
      </c>
      <c r="X42" s="2">
        <v>9.2271719135786324E-4</v>
      </c>
    </row>
    <row r="43" spans="2:24" x14ac:dyDescent="0.2">
      <c r="B43" s="2" t="s">
        <v>62</v>
      </c>
      <c r="C43" s="2">
        <v>2.5000000000000001E-2</v>
      </c>
      <c r="D43" s="4">
        <f t="shared" si="4"/>
        <v>2.5000000000000001E-3</v>
      </c>
      <c r="E43" s="2">
        <v>0.91400000000000003</v>
      </c>
      <c r="F43" s="2">
        <v>0.90700000000000003</v>
      </c>
      <c r="G43" s="2">
        <f t="shared" si="5"/>
        <v>0.91050000000000009</v>
      </c>
      <c r="H43" s="2">
        <f t="shared" si="10"/>
        <v>0</v>
      </c>
      <c r="I43" s="2">
        <f t="shared" si="6"/>
        <v>100</v>
      </c>
      <c r="L43" s="2" t="s">
        <v>62</v>
      </c>
      <c r="M43" s="4">
        <v>2.5000000000000001E-2</v>
      </c>
      <c r="N43" s="2">
        <v>4.0000000000000001E-3</v>
      </c>
      <c r="O43" s="2">
        <v>4.0000000000000001E-3</v>
      </c>
      <c r="P43" s="2">
        <f t="shared" si="7"/>
        <v>4.0000000000000001E-3</v>
      </c>
      <c r="Q43" s="2">
        <f t="shared" si="8"/>
        <v>0</v>
      </c>
      <c r="R43" s="2">
        <f t="shared" si="9"/>
        <v>100</v>
      </c>
      <c r="U43" s="2" t="s">
        <v>24</v>
      </c>
      <c r="V43" s="2">
        <v>6.2500000000000003E-3</v>
      </c>
      <c r="W43" s="2">
        <v>1.1138058781365083E-2</v>
      </c>
      <c r="X43" s="2">
        <v>2.0073889608198028E-3</v>
      </c>
    </row>
    <row r="44" spans="2:24" x14ac:dyDescent="0.2">
      <c r="B44" s="2" t="s">
        <v>62</v>
      </c>
      <c r="C44" s="2">
        <v>6.2500000000000003E-3</v>
      </c>
      <c r="D44" s="4">
        <f t="shared" si="4"/>
        <v>6.2500000000000001E-4</v>
      </c>
      <c r="E44" s="2">
        <v>0.21199999999999999</v>
      </c>
      <c r="F44" s="2">
        <v>0.21199999999999999</v>
      </c>
      <c r="G44" s="2">
        <f t="shared" si="5"/>
        <v>0.21199999999999999</v>
      </c>
      <c r="H44" s="2">
        <f t="shared" si="10"/>
        <v>0</v>
      </c>
      <c r="I44" s="2">
        <f t="shared" si="6"/>
        <v>100</v>
      </c>
      <c r="L44" s="2" t="s">
        <v>62</v>
      </c>
      <c r="M44" s="4">
        <v>6.2500000000000003E-3</v>
      </c>
      <c r="N44" s="2">
        <v>7.0000000000000001E-3</v>
      </c>
      <c r="O44" s="2">
        <v>7.0000000000000001E-3</v>
      </c>
      <c r="P44" s="2">
        <f t="shared" si="7"/>
        <v>7.0000000000000001E-3</v>
      </c>
      <c r="Q44" s="2">
        <f t="shared" si="8"/>
        <v>0</v>
      </c>
      <c r="R44" s="2">
        <f t="shared" si="9"/>
        <v>100</v>
      </c>
      <c r="V44" s="2" t="s">
        <v>53</v>
      </c>
      <c r="W44" s="2" t="s">
        <v>54</v>
      </c>
      <c r="X44" s="2" t="s">
        <v>55</v>
      </c>
    </row>
    <row r="45" spans="2:24" x14ac:dyDescent="0.2">
      <c r="B45" s="2" t="s">
        <v>62</v>
      </c>
      <c r="C45" s="2">
        <v>1.56E-3</v>
      </c>
      <c r="D45" s="4">
        <f t="shared" si="4"/>
        <v>1.56E-4</v>
      </c>
      <c r="E45" s="2">
        <v>5.3999999999999999E-2</v>
      </c>
      <c r="F45" s="2">
        <v>5.2999999999999999E-2</v>
      </c>
      <c r="G45" s="2">
        <f t="shared" si="5"/>
        <v>5.3499999999999999E-2</v>
      </c>
      <c r="H45" s="2">
        <f t="shared" si="10"/>
        <v>0</v>
      </c>
      <c r="I45" s="2">
        <f t="shared" si="6"/>
        <v>100</v>
      </c>
      <c r="L45" s="2" t="s">
        <v>62</v>
      </c>
      <c r="M45" s="4">
        <v>1.56E-3</v>
      </c>
      <c r="N45" s="2">
        <v>6.0000000000000001E-3</v>
      </c>
      <c r="O45" s="2">
        <v>7.0000000000000001E-3</v>
      </c>
      <c r="P45" s="2">
        <f t="shared" si="7"/>
        <v>6.5000000000000006E-3</v>
      </c>
      <c r="Q45" s="2">
        <f t="shared" si="8"/>
        <v>0</v>
      </c>
      <c r="R45" s="2">
        <f t="shared" si="9"/>
        <v>100</v>
      </c>
      <c r="U45" s="2" t="s">
        <v>14</v>
      </c>
      <c r="V45" s="2">
        <v>1.56E-3</v>
      </c>
      <c r="W45" s="2">
        <v>9.6236235131756014E-4</v>
      </c>
      <c r="X45" s="2">
        <v>2.751678403039551E-4</v>
      </c>
    </row>
    <row r="46" spans="2:24" x14ac:dyDescent="0.2">
      <c r="B46" s="2" t="s">
        <v>62</v>
      </c>
      <c r="C46" s="2">
        <v>0</v>
      </c>
      <c r="D46" s="4">
        <f t="shared" si="4"/>
        <v>0</v>
      </c>
      <c r="E46" s="2">
        <v>0</v>
      </c>
      <c r="F46" s="2">
        <v>0</v>
      </c>
      <c r="G46" s="2">
        <f t="shared" si="5"/>
        <v>0</v>
      </c>
      <c r="H46" s="2">
        <v>0</v>
      </c>
      <c r="I46" s="2">
        <v>0</v>
      </c>
      <c r="L46" s="2" t="s">
        <v>62</v>
      </c>
      <c r="M46" s="4">
        <v>0</v>
      </c>
      <c r="N46" s="2">
        <v>0</v>
      </c>
      <c r="O46" s="2">
        <v>0</v>
      </c>
      <c r="P46" s="2">
        <f t="shared" si="7"/>
        <v>0</v>
      </c>
      <c r="Q46" s="2">
        <v>0</v>
      </c>
      <c r="R46" s="2" t="e">
        <f t="shared" si="9"/>
        <v>#DIV/0!</v>
      </c>
      <c r="U46" s="2" t="s">
        <v>15</v>
      </c>
      <c r="V46" s="2">
        <v>1.56E-3</v>
      </c>
      <c r="W46" s="2">
        <v>9.394558676171067E-4</v>
      </c>
      <c r="X46" s="2">
        <v>-2.4022804295624866E-4</v>
      </c>
    </row>
    <row r="47" spans="2:24" x14ac:dyDescent="0.2">
      <c r="D47" s="4">
        <f t="shared" si="4"/>
        <v>0</v>
      </c>
      <c r="M47" s="4"/>
      <c r="R47" s="2" t="e">
        <f t="shared" si="9"/>
        <v>#DIV/0!</v>
      </c>
      <c r="U47" s="2" t="s">
        <v>16</v>
      </c>
      <c r="V47" s="2">
        <v>1.56E-3</v>
      </c>
      <c r="W47" s="2">
        <v>4.6987295175780991E-4</v>
      </c>
      <c r="X47" s="2">
        <v>1.2627569625100739E-4</v>
      </c>
    </row>
    <row r="48" spans="2:24" x14ac:dyDescent="0.2">
      <c r="B48" s="2" t="s">
        <v>63</v>
      </c>
      <c r="C48" s="2">
        <v>2.5000000000000001E-2</v>
      </c>
      <c r="D48" s="4">
        <f t="shared" si="4"/>
        <v>2.5000000000000001E-3</v>
      </c>
      <c r="E48" s="2">
        <v>0.93899999999999995</v>
      </c>
      <c r="F48" s="2">
        <v>0.93700000000000006</v>
      </c>
      <c r="G48" s="2">
        <f t="shared" si="5"/>
        <v>0.93799999999999994</v>
      </c>
      <c r="H48" s="2">
        <f t="shared" si="10"/>
        <v>0</v>
      </c>
      <c r="I48" s="2">
        <f t="shared" si="6"/>
        <v>100</v>
      </c>
      <c r="L48" s="2" t="s">
        <v>63</v>
      </c>
      <c r="M48" s="4">
        <v>2.5000000000000001E-2</v>
      </c>
      <c r="N48" s="2">
        <v>1.6E-2</v>
      </c>
      <c r="O48" s="2">
        <v>1.4999999999999999E-2</v>
      </c>
      <c r="P48" s="2">
        <f t="shared" si="7"/>
        <v>1.55E-2</v>
      </c>
      <c r="Q48" s="2">
        <f t="shared" si="8"/>
        <v>0</v>
      </c>
      <c r="R48" s="2">
        <f t="shared" si="9"/>
        <v>100</v>
      </c>
      <c r="U48" s="2" t="s">
        <v>17</v>
      </c>
      <c r="V48" s="2">
        <v>1.56E-3</v>
      </c>
      <c r="W48" s="2">
        <v>9.2800262576687997E-4</v>
      </c>
      <c r="X48" s="2">
        <v>-2.5168128480647541E-4</v>
      </c>
    </row>
    <row r="49" spans="1:24" x14ac:dyDescent="0.2">
      <c r="B49" s="2" t="s">
        <v>63</v>
      </c>
      <c r="C49" s="2">
        <v>6.2500000000000003E-3</v>
      </c>
      <c r="D49" s="4">
        <f t="shared" si="4"/>
        <v>6.2500000000000001E-4</v>
      </c>
      <c r="E49" s="2">
        <v>0.23799999999999999</v>
      </c>
      <c r="F49" s="2">
        <v>0.23699999999999999</v>
      </c>
      <c r="G49" s="2">
        <f t="shared" si="5"/>
        <v>0.23749999999999999</v>
      </c>
      <c r="H49" s="2">
        <f t="shared" si="10"/>
        <v>0</v>
      </c>
      <c r="I49" s="2">
        <f t="shared" si="6"/>
        <v>100</v>
      </c>
      <c r="L49" s="2" t="s">
        <v>63</v>
      </c>
      <c r="M49" s="4">
        <v>6.2500000000000003E-3</v>
      </c>
      <c r="N49" s="2">
        <v>5.0000000000000001E-3</v>
      </c>
      <c r="O49" s="2">
        <v>4.0000000000000001E-3</v>
      </c>
      <c r="P49" s="2">
        <f t="shared" si="7"/>
        <v>4.5000000000000005E-3</v>
      </c>
      <c r="Q49" s="2">
        <f t="shared" si="8"/>
        <v>0</v>
      </c>
      <c r="R49" s="2">
        <f t="shared" si="9"/>
        <v>100</v>
      </c>
      <c r="U49" s="2" t="s">
        <v>18</v>
      </c>
      <c r="V49" s="2">
        <v>1.56E-3</v>
      </c>
      <c r="W49" s="2">
        <v>1.1799739464718685E-3</v>
      </c>
      <c r="X49" s="2">
        <v>-6.8429415202847369E-5</v>
      </c>
    </row>
    <row r="50" spans="1:24" x14ac:dyDescent="0.2">
      <c r="B50" s="2" t="s">
        <v>63</v>
      </c>
      <c r="C50" s="2">
        <v>1.56E-3</v>
      </c>
      <c r="D50" s="4">
        <f t="shared" si="4"/>
        <v>1.56E-4</v>
      </c>
      <c r="E50" s="2">
        <v>7.5999999999999998E-2</v>
      </c>
      <c r="F50" s="2">
        <v>7.5999999999999998E-2</v>
      </c>
      <c r="G50" s="2">
        <f t="shared" si="5"/>
        <v>7.5999999999999998E-2</v>
      </c>
      <c r="H50" s="2">
        <f t="shared" si="10"/>
        <v>0</v>
      </c>
      <c r="I50" s="2">
        <f t="shared" si="6"/>
        <v>100</v>
      </c>
      <c r="L50" s="2" t="s">
        <v>63</v>
      </c>
      <c r="M50" s="4">
        <v>1.56E-3</v>
      </c>
      <c r="N50" s="2">
        <v>5.8999999999999997E-2</v>
      </c>
      <c r="O50" s="2">
        <v>5.8999999999999997E-2</v>
      </c>
      <c r="P50" s="2">
        <f t="shared" si="7"/>
        <v>5.8999999999999997E-2</v>
      </c>
      <c r="Q50" s="2">
        <f t="shared" si="8"/>
        <v>0</v>
      </c>
      <c r="R50" s="2">
        <f t="shared" si="9"/>
        <v>100</v>
      </c>
      <c r="U50" s="2" t="s">
        <v>19</v>
      </c>
      <c r="V50" s="2">
        <v>1.56E-3</v>
      </c>
      <c r="W50" s="2">
        <v>9.7381559316778686E-4</v>
      </c>
      <c r="X50" s="2">
        <v>-1.0278914075352762E-4</v>
      </c>
    </row>
    <row r="51" spans="1:24" x14ac:dyDescent="0.2">
      <c r="B51" s="2" t="s">
        <v>63</v>
      </c>
      <c r="C51" s="2">
        <v>0</v>
      </c>
      <c r="D51" s="4">
        <f t="shared" si="4"/>
        <v>0</v>
      </c>
      <c r="E51" s="2">
        <v>0</v>
      </c>
      <c r="F51" s="2">
        <v>0</v>
      </c>
      <c r="G51" s="2">
        <f t="shared" si="5"/>
        <v>0</v>
      </c>
      <c r="H51" s="2">
        <v>0</v>
      </c>
      <c r="I51" s="2">
        <v>0</v>
      </c>
      <c r="L51" s="2" t="s">
        <v>63</v>
      </c>
      <c r="M51" s="4">
        <v>0</v>
      </c>
      <c r="N51" s="2">
        <v>0</v>
      </c>
      <c r="O51" s="2">
        <v>0</v>
      </c>
      <c r="P51" s="2">
        <f t="shared" si="7"/>
        <v>0</v>
      </c>
      <c r="Q51" s="2">
        <f t="shared" si="8"/>
        <v>0</v>
      </c>
      <c r="R51" s="2" t="e">
        <f t="shared" si="9"/>
        <v>#DIV/0!</v>
      </c>
      <c r="U51" s="2" t="s">
        <v>21</v>
      </c>
      <c r="V51" s="2">
        <v>1.56E-3</v>
      </c>
      <c r="W51" s="2">
        <v>8.7073641651574636E-4</v>
      </c>
      <c r="X51" s="2">
        <v>2.9003589851312427E-7</v>
      </c>
    </row>
    <row r="52" spans="1:24" x14ac:dyDescent="0.2">
      <c r="B52" s="2" t="s">
        <v>64</v>
      </c>
      <c r="C52" s="2">
        <v>2.5000000000000001E-2</v>
      </c>
      <c r="D52" s="4">
        <f t="shared" si="4"/>
        <v>2.5000000000000001E-3</v>
      </c>
      <c r="E52" s="2">
        <v>0.84299999999999997</v>
      </c>
      <c r="F52" s="2">
        <v>0.84099999999999997</v>
      </c>
      <c r="G52" s="2">
        <f t="shared" si="5"/>
        <v>0.84199999999999997</v>
      </c>
      <c r="H52" s="2">
        <f t="shared" si="10"/>
        <v>0</v>
      </c>
      <c r="I52" s="2">
        <f t="shared" si="6"/>
        <v>100</v>
      </c>
      <c r="L52" s="2" t="s">
        <v>64</v>
      </c>
      <c r="M52" s="4">
        <v>2.5000000000000001E-2</v>
      </c>
      <c r="N52" s="2">
        <v>1.2999999999999999E-2</v>
      </c>
      <c r="O52" s="2">
        <v>1.2999999999999999E-2</v>
      </c>
      <c r="P52" s="2">
        <f t="shared" si="7"/>
        <v>1.2999999999999999E-2</v>
      </c>
      <c r="Q52" s="2">
        <f t="shared" si="8"/>
        <v>0</v>
      </c>
      <c r="R52" s="2">
        <f t="shared" si="9"/>
        <v>100</v>
      </c>
    </row>
    <row r="53" spans="1:24" x14ac:dyDescent="0.2">
      <c r="B53" s="2" t="s">
        <v>64</v>
      </c>
      <c r="C53" s="2">
        <v>6.2500000000000003E-3</v>
      </c>
      <c r="D53" s="4">
        <f t="shared" si="4"/>
        <v>6.2500000000000001E-4</v>
      </c>
      <c r="E53" s="2">
        <v>0.218</v>
      </c>
      <c r="F53" s="2">
        <v>0.22</v>
      </c>
      <c r="G53" s="2">
        <f t="shared" si="5"/>
        <v>0.219</v>
      </c>
      <c r="H53" s="2">
        <f t="shared" si="10"/>
        <v>0</v>
      </c>
      <c r="I53" s="2">
        <f t="shared" si="6"/>
        <v>100</v>
      </c>
      <c r="L53" s="2" t="s">
        <v>64</v>
      </c>
      <c r="M53" s="4">
        <v>6.2500000000000003E-3</v>
      </c>
      <c r="N53" s="2">
        <v>6.0000000000000001E-3</v>
      </c>
      <c r="O53" s="2">
        <v>6.0000000000000001E-3</v>
      </c>
      <c r="P53" s="2">
        <f t="shared" si="7"/>
        <v>6.0000000000000001E-3</v>
      </c>
      <c r="Q53" s="2">
        <f t="shared" si="8"/>
        <v>0</v>
      </c>
      <c r="R53" s="2">
        <f t="shared" si="9"/>
        <v>100</v>
      </c>
      <c r="U53" s="2" t="s">
        <v>22</v>
      </c>
      <c r="V53" s="2">
        <v>1.56E-3</v>
      </c>
      <c r="W53" s="2">
        <v>5.3417805005806409E-4</v>
      </c>
      <c r="X53" s="2">
        <v>-6.4819792779126232E-5</v>
      </c>
    </row>
    <row r="54" spans="1:24" x14ac:dyDescent="0.2">
      <c r="B54" s="2" t="s">
        <v>64</v>
      </c>
      <c r="C54" s="2">
        <v>1.56E-3</v>
      </c>
      <c r="D54" s="4">
        <f t="shared" si="4"/>
        <v>1.56E-4</v>
      </c>
      <c r="E54" s="2">
        <v>4.9000000000000002E-2</v>
      </c>
      <c r="F54" s="2">
        <v>4.9000000000000002E-2</v>
      </c>
      <c r="G54" s="2">
        <f t="shared" si="5"/>
        <v>4.9000000000000002E-2</v>
      </c>
      <c r="H54" s="2">
        <f t="shared" si="10"/>
        <v>0</v>
      </c>
      <c r="I54" s="2">
        <f t="shared" si="6"/>
        <v>100</v>
      </c>
      <c r="L54" s="2" t="s">
        <v>64</v>
      </c>
      <c r="M54" s="4">
        <v>1.56E-3</v>
      </c>
      <c r="N54" s="2">
        <v>1.0999999999999999E-2</v>
      </c>
      <c r="O54" s="2">
        <v>1.0999999999999999E-2</v>
      </c>
      <c r="P54" s="2">
        <f t="shared" si="7"/>
        <v>1.0999999999999999E-2</v>
      </c>
      <c r="Q54" s="2">
        <f t="shared" si="8"/>
        <v>0</v>
      </c>
      <c r="R54" s="2">
        <f t="shared" si="9"/>
        <v>100</v>
      </c>
      <c r="U54" s="2" t="s">
        <v>23</v>
      </c>
      <c r="V54" s="2">
        <v>1.56E-3</v>
      </c>
      <c r="W54" s="2">
        <v>1.1493650237827462E-3</v>
      </c>
      <c r="X54" s="2">
        <v>1.4245802488701039E-3</v>
      </c>
    </row>
    <row r="55" spans="1:24" x14ac:dyDescent="0.2">
      <c r="B55" s="2" t="s">
        <v>64</v>
      </c>
      <c r="C55" s="2">
        <v>0</v>
      </c>
      <c r="D55" s="4">
        <f t="shared" si="4"/>
        <v>0</v>
      </c>
      <c r="E55" s="2">
        <v>0</v>
      </c>
      <c r="F55" s="2">
        <v>0</v>
      </c>
      <c r="G55" s="2">
        <f t="shared" si="5"/>
        <v>0</v>
      </c>
      <c r="H55" s="2">
        <v>0</v>
      </c>
      <c r="I55" s="2">
        <v>0</v>
      </c>
      <c r="L55" s="2" t="s">
        <v>64</v>
      </c>
      <c r="M55" s="4">
        <v>0</v>
      </c>
      <c r="N55" s="2">
        <v>0</v>
      </c>
      <c r="O55" s="2">
        <v>0</v>
      </c>
      <c r="P55" s="2">
        <f t="shared" si="7"/>
        <v>0</v>
      </c>
      <c r="Q55" s="2">
        <v>0</v>
      </c>
      <c r="R55" s="2" t="e">
        <f t="shared" si="9"/>
        <v>#DIV/0!</v>
      </c>
      <c r="U55" s="2" t="s">
        <v>24</v>
      </c>
      <c r="V55" s="2">
        <v>1.56E-3</v>
      </c>
      <c r="W55" s="2">
        <v>5.3417805005806409E-4</v>
      </c>
      <c r="X55" s="2">
        <v>9.2271719135786335E-4</v>
      </c>
    </row>
    <row r="56" spans="1:24" x14ac:dyDescent="0.2">
      <c r="U56" s="2" t="s">
        <v>24</v>
      </c>
      <c r="V56" s="2">
        <v>1.56E-3</v>
      </c>
      <c r="W56" s="2">
        <v>7.4463675159545538E-4</v>
      </c>
      <c r="X56" s="2">
        <v>1.2303106782202045E-3</v>
      </c>
    </row>
    <row r="59" spans="1:24" x14ac:dyDescent="0.2">
      <c r="U59" s="2" t="s">
        <v>20</v>
      </c>
      <c r="V59" s="2">
        <v>1.56E-3</v>
      </c>
      <c r="W59" s="2">
        <v>1.4892114764279906E-3</v>
      </c>
      <c r="X59" s="2">
        <v>1.0998012535202799E-3</v>
      </c>
    </row>
    <row r="63" spans="1:24" x14ac:dyDescent="0.2">
      <c r="A63" s="2" t="s">
        <v>42</v>
      </c>
      <c r="B63" s="2" t="s">
        <v>1</v>
      </c>
      <c r="C63" s="2" t="s">
        <v>43</v>
      </c>
      <c r="D63" s="2" t="s">
        <v>3</v>
      </c>
      <c r="E63" s="2" t="s">
        <v>3</v>
      </c>
      <c r="F63" s="2" t="s">
        <v>4</v>
      </c>
      <c r="G63" s="2" t="s">
        <v>39</v>
      </c>
      <c r="H63" s="2" t="s">
        <v>40</v>
      </c>
      <c r="I63" s="2" t="s">
        <v>41</v>
      </c>
    </row>
    <row r="64" spans="1:24" ht="15" x14ac:dyDescent="0.25">
      <c r="B64" s="6">
        <v>0.1</v>
      </c>
      <c r="C64" s="6">
        <v>0.01</v>
      </c>
      <c r="D64" s="7">
        <v>2.2269999999999999</v>
      </c>
      <c r="E64" s="8">
        <v>2.2250000000000001</v>
      </c>
      <c r="F64" s="2">
        <f>AVERAGE(D64:E64)</f>
        <v>2.226</v>
      </c>
      <c r="G64" s="2">
        <f>INTERCEPT(B66:B71,F66:F71)</f>
        <v>6.4693254320806817E-5</v>
      </c>
      <c r="H64" s="2">
        <f>SLOPE(B66:B71,F66:F71)</f>
        <v>3.2378261774983264E-2</v>
      </c>
      <c r="I64" s="2">
        <f>RSQ(B66:B71,F66:F71)</f>
        <v>0.99204368007547616</v>
      </c>
    </row>
    <row r="65" spans="2:18" ht="15" x14ac:dyDescent="0.25">
      <c r="B65" s="6">
        <v>0.05</v>
      </c>
      <c r="C65" s="6">
        <v>5.0000000000000001E-3</v>
      </c>
      <c r="D65" s="7">
        <v>1.573</v>
      </c>
      <c r="E65" s="8">
        <v>1.577</v>
      </c>
      <c r="F65" s="2">
        <f t="shared" ref="F65:F71" si="11">AVERAGE(D65:E65)</f>
        <v>1.575</v>
      </c>
    </row>
    <row r="66" spans="2:18" ht="15" x14ac:dyDescent="0.25">
      <c r="B66" s="6">
        <v>2.5000000000000001E-2</v>
      </c>
      <c r="C66" s="6">
        <v>2.5000000000000001E-3</v>
      </c>
      <c r="D66" s="7">
        <v>0.748</v>
      </c>
      <c r="E66" s="8">
        <v>0.748</v>
      </c>
      <c r="F66" s="2">
        <f t="shared" si="11"/>
        <v>0.748</v>
      </c>
    </row>
    <row r="67" spans="2:18" ht="15" x14ac:dyDescent="0.25">
      <c r="B67" s="6">
        <v>1.2500000000000001E-2</v>
      </c>
      <c r="C67" s="6">
        <v>1.25E-3</v>
      </c>
      <c r="D67" s="7">
        <v>0.43</v>
      </c>
      <c r="E67" s="8">
        <v>0.43099999999999999</v>
      </c>
      <c r="F67" s="2">
        <f t="shared" si="11"/>
        <v>0.43049999999999999</v>
      </c>
    </row>
    <row r="68" spans="2:18" ht="15" x14ac:dyDescent="0.25">
      <c r="B68" s="6">
        <v>6.2500000000000003E-3</v>
      </c>
      <c r="C68" s="6">
        <v>6.2500000000000001E-4</v>
      </c>
      <c r="D68" s="7">
        <v>0.17799999999999999</v>
      </c>
      <c r="E68" s="8">
        <v>0.17799999999999999</v>
      </c>
      <c r="F68" s="2">
        <f t="shared" si="11"/>
        <v>0.17799999999999999</v>
      </c>
    </row>
    <row r="69" spans="2:18" ht="15" x14ac:dyDescent="0.25">
      <c r="B69" s="6">
        <v>3.1250000000000002E-3</v>
      </c>
      <c r="C69" s="6">
        <v>3.1250000000000001E-4</v>
      </c>
      <c r="D69" s="7">
        <v>7.4999999999999997E-2</v>
      </c>
      <c r="E69" s="8">
        <v>7.0999999999999994E-2</v>
      </c>
      <c r="F69" s="2">
        <f t="shared" si="11"/>
        <v>7.2999999999999995E-2</v>
      </c>
    </row>
    <row r="70" spans="2:18" ht="15" x14ac:dyDescent="0.25">
      <c r="B70" s="6">
        <v>1.5625000000000001E-3</v>
      </c>
      <c r="C70" s="6">
        <v>1.5625E-4</v>
      </c>
      <c r="D70" s="7">
        <v>5.3999999999999999E-2</v>
      </c>
      <c r="E70" s="8">
        <v>5.5E-2</v>
      </c>
      <c r="F70" s="2">
        <f t="shared" si="11"/>
        <v>5.45E-2</v>
      </c>
    </row>
    <row r="71" spans="2:18" ht="15" x14ac:dyDescent="0.25">
      <c r="B71" s="8">
        <v>0</v>
      </c>
      <c r="C71" s="8">
        <v>0</v>
      </c>
      <c r="D71" s="7">
        <v>0</v>
      </c>
      <c r="E71" s="8">
        <v>0</v>
      </c>
      <c r="F71" s="2">
        <f t="shared" si="11"/>
        <v>0</v>
      </c>
    </row>
    <row r="78" spans="2:18" x14ac:dyDescent="0.2">
      <c r="B78" s="14" t="s">
        <v>51</v>
      </c>
      <c r="C78" s="14"/>
      <c r="L78" s="14" t="s">
        <v>52</v>
      </c>
      <c r="M78" s="14"/>
    </row>
    <row r="79" spans="2:18" x14ac:dyDescent="0.2">
      <c r="B79" s="14"/>
      <c r="C79" s="14"/>
      <c r="G79" s="2" t="s">
        <v>56</v>
      </c>
      <c r="H79" s="2" t="s">
        <v>29</v>
      </c>
      <c r="I79" s="2" t="s">
        <v>65</v>
      </c>
      <c r="L79" s="14"/>
      <c r="M79" s="14"/>
      <c r="P79" s="2" t="s">
        <v>56</v>
      </c>
    </row>
    <row r="80" spans="2:18" x14ac:dyDescent="0.2">
      <c r="B80" s="3" t="s">
        <v>57</v>
      </c>
      <c r="C80" s="3" t="s">
        <v>1</v>
      </c>
      <c r="D80" s="5" t="s">
        <v>2</v>
      </c>
      <c r="E80" s="3" t="s">
        <v>3</v>
      </c>
      <c r="F80" s="3" t="s">
        <v>3</v>
      </c>
      <c r="G80" s="3" t="s">
        <v>4</v>
      </c>
      <c r="H80" s="3" t="s">
        <v>5</v>
      </c>
      <c r="I80" s="9" t="s">
        <v>58</v>
      </c>
      <c r="J80" s="3" t="s">
        <v>6</v>
      </c>
      <c r="L80" s="3" t="s">
        <v>57</v>
      </c>
      <c r="M80" s="5" t="s">
        <v>1</v>
      </c>
      <c r="N80" s="3" t="s">
        <v>3</v>
      </c>
      <c r="O80" s="3" t="s">
        <v>3</v>
      </c>
      <c r="P80" s="3" t="s">
        <v>4</v>
      </c>
      <c r="Q80" s="3" t="s">
        <v>58</v>
      </c>
      <c r="R80" s="3" t="s">
        <v>6</v>
      </c>
    </row>
    <row r="81" spans="2:24" ht="15" x14ac:dyDescent="0.25">
      <c r="B81" s="2" t="s">
        <v>66</v>
      </c>
      <c r="C81" s="6">
        <v>0.1</v>
      </c>
      <c r="D81" s="12">
        <v>0.01</v>
      </c>
      <c r="E81" s="10">
        <v>2.2890000000000001</v>
      </c>
      <c r="F81" s="8">
        <v>2.214</v>
      </c>
      <c r="G81" s="2">
        <f>AVERAGE(E81:F81)</f>
        <v>2.2515000000000001</v>
      </c>
      <c r="H81" s="2">
        <f>$H$64*G81+$G$64</f>
        <v>7.2964349640695619E-2</v>
      </c>
      <c r="I81" s="2">
        <f>0.0091*G81^2+0.0256*G81+0.0005</f>
        <v>0.104268595475</v>
      </c>
      <c r="J81" s="2">
        <f>((C81-H81)/C81)*100</f>
        <v>27.035650359304388</v>
      </c>
      <c r="L81" s="2" t="s">
        <v>66</v>
      </c>
      <c r="M81" s="12">
        <v>0.1</v>
      </c>
      <c r="N81" s="11">
        <v>5.0000000000000001E-3</v>
      </c>
      <c r="O81" s="11">
        <v>5.0000000000000001E-3</v>
      </c>
      <c r="P81" s="2">
        <f>AVERAGE(N81:O81)</f>
        <v>5.0000000000000001E-3</v>
      </c>
      <c r="Q81" s="2">
        <f>$H$64*P81+$G$64</f>
        <v>2.2658456319572313E-4</v>
      </c>
    </row>
    <row r="82" spans="2:24" ht="15" x14ac:dyDescent="0.25">
      <c r="B82" s="2" t="s">
        <v>66</v>
      </c>
      <c r="C82" s="6">
        <v>0.05</v>
      </c>
      <c r="D82" s="12">
        <v>5.0000000000000001E-3</v>
      </c>
      <c r="E82" s="10">
        <v>1.54</v>
      </c>
      <c r="F82" s="8">
        <v>1.52</v>
      </c>
      <c r="G82" s="2">
        <f t="shared" ref="G82:G115" si="12">AVERAGE(E82:F82)</f>
        <v>1.53</v>
      </c>
      <c r="H82" s="2">
        <f t="shared" ref="H82:H114" si="13">$H$64*G82+$G$64</f>
        <v>4.9603433770045197E-2</v>
      </c>
      <c r="I82" s="2">
        <f t="shared" ref="I82:I113" si="14">0.0091*G82^2+0.0256*G82+0.0005</f>
        <v>6.0970190000000007E-2</v>
      </c>
      <c r="J82" s="2">
        <f t="shared" ref="J82:J114" si="15">((C82-H82)/C82)*100</f>
        <v>0.79313245990961234</v>
      </c>
      <c r="L82" s="2" t="s">
        <v>66</v>
      </c>
      <c r="M82" s="12">
        <v>0.05</v>
      </c>
      <c r="N82" s="11">
        <v>8.7999999999999995E-2</v>
      </c>
      <c r="O82" s="11">
        <v>8.6999999999999994E-2</v>
      </c>
      <c r="P82" s="2">
        <f t="shared" ref="P82:P115" si="16">AVERAGE(N82:O82)</f>
        <v>8.7499999999999994E-2</v>
      </c>
      <c r="Q82" s="2">
        <f t="shared" ref="Q82:Q115" si="17">$H$64*P82+$G$64</f>
        <v>2.8977911596318423E-3</v>
      </c>
    </row>
    <row r="83" spans="2:24" ht="15" x14ac:dyDescent="0.25">
      <c r="B83" s="2" t="s">
        <v>66</v>
      </c>
      <c r="C83" s="6">
        <v>2.5000000000000001E-2</v>
      </c>
      <c r="D83" s="12">
        <v>2.5000000000000001E-3</v>
      </c>
      <c r="E83" s="10">
        <v>0.85199999999999998</v>
      </c>
      <c r="F83" s="8">
        <v>0.85199999999999998</v>
      </c>
      <c r="G83" s="2">
        <f t="shared" si="12"/>
        <v>0.85199999999999998</v>
      </c>
      <c r="H83" s="2">
        <f t="shared" si="13"/>
        <v>2.7650972286606547E-2</v>
      </c>
      <c r="I83" s="2">
        <f t="shared" si="14"/>
        <v>2.8916926400000001E-2</v>
      </c>
      <c r="J83" s="2">
        <f t="shared" si="15"/>
        <v>-10.603889146426182</v>
      </c>
      <c r="L83" s="2" t="s">
        <v>66</v>
      </c>
      <c r="M83" s="12">
        <v>2.5000000000000001E-2</v>
      </c>
      <c r="N83" s="11">
        <v>8.0000000000000002E-3</v>
      </c>
      <c r="O83" s="11">
        <v>7.0000000000000001E-3</v>
      </c>
      <c r="P83" s="2">
        <f t="shared" si="16"/>
        <v>7.4999999999999997E-3</v>
      </c>
      <c r="Q83" s="2">
        <f t="shared" si="17"/>
        <v>3.0753021763318131E-4</v>
      </c>
    </row>
    <row r="84" spans="2:24" ht="15" x14ac:dyDescent="0.25">
      <c r="B84" s="2" t="s">
        <v>66</v>
      </c>
      <c r="C84" s="6">
        <v>1.2500000000000001E-2</v>
      </c>
      <c r="D84" s="12">
        <v>1.25E-3</v>
      </c>
      <c r="E84" s="10">
        <v>0.40100000000000002</v>
      </c>
      <c r="F84" s="8">
        <v>0.4</v>
      </c>
      <c r="G84" s="2">
        <f t="shared" si="12"/>
        <v>0.40050000000000002</v>
      </c>
      <c r="H84" s="2">
        <f t="shared" si="13"/>
        <v>1.3032187095201604E-2</v>
      </c>
      <c r="I84" s="2">
        <f t="shared" si="14"/>
        <v>1.2212442275000002E-2</v>
      </c>
      <c r="J84" s="2">
        <f t="shared" si="15"/>
        <v>-4.2574967616128276</v>
      </c>
      <c r="L84" s="2" t="s">
        <v>66</v>
      </c>
      <c r="M84" s="12">
        <v>1.2500000000000001E-2</v>
      </c>
      <c r="N84" s="11">
        <v>3.5999999999999997E-2</v>
      </c>
      <c r="O84" s="11">
        <v>3.5999999999999997E-2</v>
      </c>
      <c r="P84" s="2">
        <f t="shared" si="16"/>
        <v>3.5999999999999997E-2</v>
      </c>
      <c r="Q84" s="2">
        <f t="shared" si="17"/>
        <v>1.2303106782202043E-3</v>
      </c>
    </row>
    <row r="85" spans="2:24" ht="15" x14ac:dyDescent="0.25">
      <c r="B85" s="2" t="s">
        <v>66</v>
      </c>
      <c r="C85" s="6">
        <v>6.2500000000000003E-3</v>
      </c>
      <c r="D85" s="12">
        <v>6.2500000000000001E-4</v>
      </c>
      <c r="E85" s="10">
        <v>0.18099999999999999</v>
      </c>
      <c r="F85" s="8">
        <v>0.18099999999999999</v>
      </c>
      <c r="G85" s="2">
        <f t="shared" si="12"/>
        <v>0.18099999999999999</v>
      </c>
      <c r="H85" s="2">
        <f t="shared" si="13"/>
        <v>5.925158635592777E-3</v>
      </c>
      <c r="I85" s="2">
        <f t="shared" si="14"/>
        <v>5.4317250999999997E-3</v>
      </c>
      <c r="J85" s="2">
        <f t="shared" si="15"/>
        <v>5.1974618305155733</v>
      </c>
      <c r="L85" s="2" t="s">
        <v>66</v>
      </c>
      <c r="M85" s="12">
        <v>6.2500000000000003E-3</v>
      </c>
      <c r="N85" s="11">
        <v>5.1999999999999998E-2</v>
      </c>
      <c r="O85" s="11">
        <v>5.1999999999999998E-2</v>
      </c>
      <c r="P85" s="2">
        <f t="shared" si="16"/>
        <v>5.1999999999999998E-2</v>
      </c>
      <c r="Q85" s="2">
        <f t="shared" si="17"/>
        <v>1.7483628666199365E-3</v>
      </c>
      <c r="V85" s="3"/>
      <c r="W85" s="3"/>
      <c r="X85" s="3"/>
    </row>
    <row r="86" spans="2:24" ht="15" x14ac:dyDescent="0.25">
      <c r="B86" s="2" t="s">
        <v>66</v>
      </c>
      <c r="C86" s="6">
        <v>3.1250000000000002E-3</v>
      </c>
      <c r="D86" s="12">
        <v>3.1250000000000001E-4</v>
      </c>
      <c r="E86" s="10">
        <v>7.5999999999999998E-2</v>
      </c>
      <c r="F86" s="8">
        <v>7.5999999999999998E-2</v>
      </c>
      <c r="G86" s="2">
        <f t="shared" si="12"/>
        <v>7.5999999999999998E-2</v>
      </c>
      <c r="H86" s="2">
        <f t="shared" si="13"/>
        <v>2.525441149219535E-3</v>
      </c>
      <c r="I86" s="2">
        <f t="shared" si="14"/>
        <v>2.4981616000000002E-3</v>
      </c>
      <c r="J86" s="2">
        <f t="shared" si="15"/>
        <v>19.185883224974887</v>
      </c>
      <c r="L86" s="2" t="s">
        <v>66</v>
      </c>
      <c r="M86" s="12">
        <v>3.1250000000000002E-3</v>
      </c>
      <c r="N86" s="11">
        <v>4.5999999999999999E-2</v>
      </c>
      <c r="O86" s="11">
        <v>4.2000000000000003E-2</v>
      </c>
      <c r="P86" s="2">
        <f t="shared" si="16"/>
        <v>4.3999999999999997E-2</v>
      </c>
      <c r="Q86" s="2">
        <f t="shared" si="17"/>
        <v>1.4893367724200704E-3</v>
      </c>
      <c r="U86" s="3"/>
    </row>
    <row r="87" spans="2:24" ht="15" x14ac:dyDescent="0.25">
      <c r="B87" s="2" t="s">
        <v>66</v>
      </c>
      <c r="C87" s="6">
        <v>1.5625000000000001E-3</v>
      </c>
      <c r="D87" s="12">
        <v>1.5625E-4</v>
      </c>
      <c r="E87" s="10">
        <v>1.2999999999999999E-2</v>
      </c>
      <c r="F87" s="8">
        <v>1.6E-2</v>
      </c>
      <c r="G87" s="2">
        <f t="shared" si="12"/>
        <v>1.4499999999999999E-2</v>
      </c>
      <c r="H87" s="2">
        <f t="shared" si="13"/>
        <v>5.3417805005806409E-4</v>
      </c>
      <c r="I87" s="2">
        <f t="shared" si="14"/>
        <v>8.73113275E-4</v>
      </c>
      <c r="J87" s="2">
        <f t="shared" si="15"/>
        <v>65.812604796283892</v>
      </c>
      <c r="L87" s="2" t="s">
        <v>66</v>
      </c>
      <c r="M87" s="12">
        <v>1.5625000000000001E-3</v>
      </c>
      <c r="N87" s="11">
        <v>-5.0000000000000001E-3</v>
      </c>
      <c r="O87" s="11">
        <v>-3.0000000000000001E-3</v>
      </c>
      <c r="P87" s="2">
        <f t="shared" si="16"/>
        <v>-4.0000000000000001E-3</v>
      </c>
      <c r="Q87" s="2">
        <f t="shared" si="17"/>
        <v>-6.4819792779126232E-5</v>
      </c>
      <c r="U87" s="3"/>
    </row>
    <row r="88" spans="2:24" ht="15" x14ac:dyDescent="0.25">
      <c r="B88" s="2" t="s">
        <v>66</v>
      </c>
      <c r="C88" s="8">
        <v>0</v>
      </c>
      <c r="D88" s="13">
        <v>0</v>
      </c>
      <c r="E88" s="10">
        <v>0</v>
      </c>
      <c r="F88" s="8">
        <v>0</v>
      </c>
      <c r="G88" s="2">
        <f t="shared" si="12"/>
        <v>0</v>
      </c>
      <c r="L88" s="2" t="s">
        <v>66</v>
      </c>
      <c r="M88" s="13">
        <v>0</v>
      </c>
      <c r="N88" s="11">
        <v>0</v>
      </c>
      <c r="O88" s="11">
        <v>0</v>
      </c>
      <c r="U88" s="3"/>
    </row>
    <row r="89" spans="2:24" x14ac:dyDescent="0.2">
      <c r="D89" s="4"/>
      <c r="M89" s="4"/>
      <c r="U89" s="3"/>
    </row>
    <row r="90" spans="2:24" ht="15" x14ac:dyDescent="0.25">
      <c r="B90" s="2" t="s">
        <v>67</v>
      </c>
      <c r="C90" s="6">
        <v>0.1</v>
      </c>
      <c r="D90" s="12">
        <v>0.01</v>
      </c>
      <c r="E90" s="10">
        <v>2.2360000000000002</v>
      </c>
      <c r="F90" s="8">
        <v>2.2360000000000002</v>
      </c>
      <c r="G90" s="2">
        <f t="shared" si="12"/>
        <v>2.2360000000000002</v>
      </c>
      <c r="H90" s="2">
        <f t="shared" si="13"/>
        <v>7.2462486583183383E-2</v>
      </c>
      <c r="I90" s="2">
        <f t="shared" si="14"/>
        <v>0.10323883360000002</v>
      </c>
      <c r="J90" s="2">
        <f t="shared" si="15"/>
        <v>27.537513416816623</v>
      </c>
      <c r="L90" s="2" t="s">
        <v>67</v>
      </c>
      <c r="M90" s="12">
        <v>0.1</v>
      </c>
      <c r="N90" s="11">
        <v>4.4999999999999998E-2</v>
      </c>
      <c r="O90" s="8">
        <v>4.5999999999999999E-2</v>
      </c>
      <c r="P90" s="2">
        <f t="shared" si="16"/>
        <v>4.5499999999999999E-2</v>
      </c>
      <c r="Q90" s="2">
        <f t="shared" si="17"/>
        <v>1.5379041650825452E-3</v>
      </c>
      <c r="U90" s="3"/>
    </row>
    <row r="91" spans="2:24" ht="15" x14ac:dyDescent="0.25">
      <c r="B91" s="2" t="s">
        <v>67</v>
      </c>
      <c r="C91" s="6">
        <v>0.05</v>
      </c>
      <c r="D91" s="12">
        <v>5.0000000000000001E-3</v>
      </c>
      <c r="E91" s="10">
        <v>1.542</v>
      </c>
      <c r="F91" s="8">
        <v>1.5409999999999999</v>
      </c>
      <c r="G91" s="2">
        <f t="shared" si="12"/>
        <v>1.5415000000000001</v>
      </c>
      <c r="H91" s="2">
        <f t="shared" si="13"/>
        <v>4.9975783780457507E-2</v>
      </c>
      <c r="I91" s="2">
        <f t="shared" si="14"/>
        <v>6.1586022475000002E-2</v>
      </c>
      <c r="J91" s="2">
        <f t="shared" si="15"/>
        <v>4.8432439084991619E-2</v>
      </c>
      <c r="L91" s="2" t="s">
        <v>67</v>
      </c>
      <c r="M91" s="12">
        <v>0.05</v>
      </c>
      <c r="N91" s="11">
        <v>7.0000000000000007E-2</v>
      </c>
      <c r="O91" s="8">
        <v>7.0000000000000007E-2</v>
      </c>
      <c r="P91" s="2">
        <f t="shared" si="16"/>
        <v>7.0000000000000007E-2</v>
      </c>
      <c r="Q91" s="2">
        <f t="shared" si="17"/>
        <v>2.3311715785696353E-3</v>
      </c>
      <c r="U91" s="3"/>
    </row>
    <row r="92" spans="2:24" ht="15" x14ac:dyDescent="0.25">
      <c r="B92" s="2" t="s">
        <v>67</v>
      </c>
      <c r="C92" s="6">
        <v>2.5000000000000001E-2</v>
      </c>
      <c r="D92" s="12">
        <v>2.5000000000000001E-3</v>
      </c>
      <c r="E92" s="10">
        <v>0.84899999999999998</v>
      </c>
      <c r="F92" s="8">
        <v>0.85099999999999998</v>
      </c>
      <c r="G92" s="2">
        <f t="shared" si="12"/>
        <v>0.85</v>
      </c>
      <c r="H92" s="2">
        <f t="shared" si="13"/>
        <v>2.758621576305658E-2</v>
      </c>
      <c r="I92" s="2">
        <f t="shared" si="14"/>
        <v>2.8834750000000003E-2</v>
      </c>
      <c r="J92" s="2">
        <f t="shared" si="15"/>
        <v>-10.344863052226316</v>
      </c>
      <c r="L92" s="2" t="s">
        <v>67</v>
      </c>
      <c r="M92" s="12">
        <v>2.5000000000000001E-2</v>
      </c>
      <c r="N92" s="11">
        <v>5.7000000000000002E-2</v>
      </c>
      <c r="O92" s="8">
        <v>5.5E-2</v>
      </c>
      <c r="P92" s="2">
        <f t="shared" si="16"/>
        <v>5.6000000000000001E-2</v>
      </c>
      <c r="Q92" s="2">
        <f t="shared" si="17"/>
        <v>1.8778759137198697E-3</v>
      </c>
      <c r="U92" s="3"/>
    </row>
    <row r="93" spans="2:24" ht="15" x14ac:dyDescent="0.25">
      <c r="B93" s="2" t="s">
        <v>67</v>
      </c>
      <c r="C93" s="6">
        <v>1.2500000000000001E-2</v>
      </c>
      <c r="D93" s="12">
        <v>1.25E-3</v>
      </c>
      <c r="E93" s="10">
        <v>0.43099999999999999</v>
      </c>
      <c r="F93" s="8">
        <v>0.43099999999999999</v>
      </c>
      <c r="G93" s="2">
        <f t="shared" si="12"/>
        <v>0.43099999999999999</v>
      </c>
      <c r="H93" s="2">
        <f t="shared" si="13"/>
        <v>1.4019724079338594E-2</v>
      </c>
      <c r="I93" s="2">
        <f t="shared" si="14"/>
        <v>1.3224025100000002E-2</v>
      </c>
      <c r="J93" s="2">
        <f t="shared" si="15"/>
        <v>-12.157792634708745</v>
      </c>
      <c r="L93" s="2" t="s">
        <v>67</v>
      </c>
      <c r="M93" s="12">
        <v>1.2500000000000001E-2</v>
      </c>
      <c r="N93" s="11">
        <v>4.8000000000000001E-2</v>
      </c>
      <c r="O93" s="8">
        <v>4.8000000000000001E-2</v>
      </c>
      <c r="P93" s="2">
        <f t="shared" si="16"/>
        <v>4.8000000000000001E-2</v>
      </c>
      <c r="Q93" s="2">
        <f t="shared" si="17"/>
        <v>1.6188498195200034E-3</v>
      </c>
      <c r="U93" s="3"/>
    </row>
    <row r="94" spans="2:24" ht="15" x14ac:dyDescent="0.25">
      <c r="B94" s="2" t="s">
        <v>67</v>
      </c>
      <c r="C94" s="6">
        <v>6.2500000000000003E-3</v>
      </c>
      <c r="D94" s="12">
        <v>6.2500000000000001E-4</v>
      </c>
      <c r="E94" s="10">
        <v>0.17299999999999999</v>
      </c>
      <c r="F94" s="8">
        <v>0.17299999999999999</v>
      </c>
      <c r="G94" s="2">
        <f t="shared" si="12"/>
        <v>0.17299999999999999</v>
      </c>
      <c r="H94" s="2">
        <f t="shared" si="13"/>
        <v>5.6661325413929113E-3</v>
      </c>
      <c r="I94" s="2">
        <f t="shared" si="14"/>
        <v>5.2011538999999999E-3</v>
      </c>
      <c r="J94" s="2">
        <f t="shared" si="15"/>
        <v>9.3418793377134239</v>
      </c>
      <c r="L94" s="2" t="s">
        <v>67</v>
      </c>
      <c r="M94" s="12">
        <v>6.2500000000000003E-3</v>
      </c>
      <c r="N94" s="11">
        <v>5.8999999999999997E-2</v>
      </c>
      <c r="O94" s="8">
        <v>5.8000000000000003E-2</v>
      </c>
      <c r="P94" s="2">
        <f t="shared" si="16"/>
        <v>5.8499999999999996E-2</v>
      </c>
      <c r="Q94" s="2">
        <f t="shared" si="17"/>
        <v>1.9588215681573275E-3</v>
      </c>
      <c r="U94" s="3"/>
    </row>
    <row r="95" spans="2:24" ht="15" x14ac:dyDescent="0.25">
      <c r="B95" s="2" t="s">
        <v>67</v>
      </c>
      <c r="C95" s="6">
        <v>3.1250000000000002E-3</v>
      </c>
      <c r="D95" s="12">
        <v>3.1250000000000001E-4</v>
      </c>
      <c r="E95" s="10">
        <v>8.3000000000000004E-2</v>
      </c>
      <c r="F95" s="8">
        <v>8.5999999999999993E-2</v>
      </c>
      <c r="G95" s="2">
        <f t="shared" si="12"/>
        <v>8.4499999999999992E-2</v>
      </c>
      <c r="H95" s="2">
        <f t="shared" si="13"/>
        <v>2.8006563743068922E-3</v>
      </c>
      <c r="I95" s="2">
        <f t="shared" si="14"/>
        <v>2.7281762750000003E-3</v>
      </c>
      <c r="J95" s="2">
        <f t="shared" si="15"/>
        <v>10.378996022179454</v>
      </c>
      <c r="L95" s="2" t="s">
        <v>67</v>
      </c>
      <c r="M95" s="12">
        <v>3.1250000000000002E-3</v>
      </c>
      <c r="N95" s="11">
        <v>7.9000000000000001E-2</v>
      </c>
      <c r="O95" s="8">
        <v>0.08</v>
      </c>
      <c r="P95" s="2">
        <f t="shared" si="16"/>
        <v>7.9500000000000001E-2</v>
      </c>
      <c r="Q95" s="2">
        <f t="shared" si="17"/>
        <v>2.6387650654319762E-3</v>
      </c>
      <c r="U95" s="3"/>
    </row>
    <row r="96" spans="2:24" ht="15" x14ac:dyDescent="0.25">
      <c r="B96" s="2" t="s">
        <v>67</v>
      </c>
      <c r="C96" s="6">
        <v>1.5625000000000001E-3</v>
      </c>
      <c r="D96" s="12">
        <v>1.5625E-4</v>
      </c>
      <c r="E96" s="10">
        <v>3.7999999999999999E-2</v>
      </c>
      <c r="F96" s="8">
        <v>2.9000000000000001E-2</v>
      </c>
      <c r="G96" s="2">
        <f t="shared" si="12"/>
        <v>3.3500000000000002E-2</v>
      </c>
      <c r="H96" s="2">
        <f t="shared" si="13"/>
        <v>1.1493650237827462E-3</v>
      </c>
      <c r="I96" s="2">
        <f t="shared" si="14"/>
        <v>1.3678124750000002E-3</v>
      </c>
      <c r="J96" s="2">
        <f t="shared" si="15"/>
        <v>26.440638477904244</v>
      </c>
      <c r="L96" s="2" t="s">
        <v>67</v>
      </c>
      <c r="M96" s="12">
        <v>1.5625000000000001E-3</v>
      </c>
      <c r="N96" s="11">
        <v>4.2000000000000003E-2</v>
      </c>
      <c r="O96" s="8">
        <v>4.2000000000000003E-2</v>
      </c>
      <c r="P96" s="2">
        <f t="shared" si="16"/>
        <v>4.2000000000000003E-2</v>
      </c>
      <c r="Q96" s="2">
        <f t="shared" si="17"/>
        <v>1.4245802488701039E-3</v>
      </c>
      <c r="U96" s="3"/>
    </row>
    <row r="97" spans="2:21" ht="15" x14ac:dyDescent="0.25">
      <c r="B97" s="2" t="s">
        <v>67</v>
      </c>
      <c r="C97" s="8">
        <v>0</v>
      </c>
      <c r="D97" s="13">
        <v>0</v>
      </c>
      <c r="E97" s="10">
        <v>0</v>
      </c>
      <c r="F97" s="8">
        <v>0</v>
      </c>
      <c r="G97" s="2">
        <f t="shared" si="12"/>
        <v>0</v>
      </c>
      <c r="L97" s="2" t="s">
        <v>67</v>
      </c>
      <c r="M97" s="13">
        <v>0</v>
      </c>
      <c r="N97" s="11">
        <v>0</v>
      </c>
      <c r="O97" s="8">
        <v>0</v>
      </c>
      <c r="U97" s="3"/>
    </row>
    <row r="98" spans="2:21" x14ac:dyDescent="0.2">
      <c r="D98" s="4"/>
      <c r="M98" s="4"/>
      <c r="U98" s="3"/>
    </row>
    <row r="99" spans="2:21" ht="15" x14ac:dyDescent="0.25">
      <c r="B99" s="2" t="s">
        <v>68</v>
      </c>
      <c r="C99" s="6">
        <v>0.1</v>
      </c>
      <c r="D99" s="12">
        <v>0.01</v>
      </c>
      <c r="E99" s="10">
        <v>2.2120000000000002</v>
      </c>
      <c r="F99" s="8">
        <v>2.2120000000000002</v>
      </c>
      <c r="G99" s="2">
        <f t="shared" si="12"/>
        <v>2.2120000000000002</v>
      </c>
      <c r="H99" s="2">
        <f t="shared" si="13"/>
        <v>7.1685408300583786E-2</v>
      </c>
      <c r="I99" s="2">
        <f t="shared" si="14"/>
        <v>0.10165299040000002</v>
      </c>
      <c r="J99" s="2">
        <f t="shared" si="15"/>
        <v>28.314591699416219</v>
      </c>
      <c r="L99" s="2" t="s">
        <v>68</v>
      </c>
      <c r="M99" s="12">
        <v>0.1</v>
      </c>
      <c r="N99" s="11">
        <v>4.2000000000000003E-2</v>
      </c>
      <c r="O99" s="8">
        <v>0.04</v>
      </c>
      <c r="P99" s="2">
        <f t="shared" si="16"/>
        <v>4.1000000000000002E-2</v>
      </c>
      <c r="Q99" s="2">
        <f t="shared" si="17"/>
        <v>1.3922019870951207E-3</v>
      </c>
      <c r="U99" s="3"/>
    </row>
    <row r="100" spans="2:21" ht="15" x14ac:dyDescent="0.25">
      <c r="B100" s="2" t="s">
        <v>68</v>
      </c>
      <c r="C100" s="6">
        <v>0.05</v>
      </c>
      <c r="D100" s="12">
        <v>5.0000000000000001E-3</v>
      </c>
      <c r="E100" s="10">
        <v>1.546</v>
      </c>
      <c r="F100" s="8">
        <v>1.544</v>
      </c>
      <c r="G100" s="2">
        <f t="shared" si="12"/>
        <v>1.5449999999999999</v>
      </c>
      <c r="H100" s="2">
        <f t="shared" si="13"/>
        <v>5.0089107696669945E-2</v>
      </c>
      <c r="I100" s="2">
        <f t="shared" si="14"/>
        <v>6.1773927499999999E-2</v>
      </c>
      <c r="J100" s="2">
        <f t="shared" si="15"/>
        <v>-0.1782153933398839</v>
      </c>
      <c r="L100" s="2" t="s">
        <v>68</v>
      </c>
      <c r="M100" s="12">
        <v>0.05</v>
      </c>
      <c r="N100" s="11">
        <v>6.3E-2</v>
      </c>
      <c r="O100" s="8">
        <v>6.3E-2</v>
      </c>
      <c r="P100" s="2">
        <f t="shared" si="16"/>
        <v>6.3E-2</v>
      </c>
      <c r="Q100" s="2">
        <f t="shared" si="17"/>
        <v>2.1045237461447524E-3</v>
      </c>
      <c r="U100" s="3"/>
    </row>
    <row r="101" spans="2:21" ht="15" x14ac:dyDescent="0.25">
      <c r="B101" s="2" t="s">
        <v>68</v>
      </c>
      <c r="C101" s="6">
        <v>2.5000000000000001E-2</v>
      </c>
      <c r="D101" s="12">
        <v>2.5000000000000001E-3</v>
      </c>
      <c r="E101" s="10">
        <v>0.77800000000000002</v>
      </c>
      <c r="F101" s="8">
        <v>0.78</v>
      </c>
      <c r="G101" s="2">
        <f t="shared" si="12"/>
        <v>0.77900000000000003</v>
      </c>
      <c r="H101" s="2">
        <f t="shared" si="13"/>
        <v>2.5287359177032773E-2</v>
      </c>
      <c r="I101" s="2">
        <f t="shared" si="14"/>
        <v>2.5964653100000006E-2</v>
      </c>
      <c r="J101" s="2">
        <f t="shared" si="15"/>
        <v>-1.1494367081310852</v>
      </c>
      <c r="L101" s="2" t="s">
        <v>68</v>
      </c>
      <c r="M101" s="12">
        <v>2.5000000000000001E-2</v>
      </c>
      <c r="N101" s="11">
        <v>6.0999999999999999E-2</v>
      </c>
      <c r="O101" s="8">
        <v>6.0999999999999999E-2</v>
      </c>
      <c r="P101" s="2">
        <f t="shared" si="16"/>
        <v>6.0999999999999999E-2</v>
      </c>
      <c r="Q101" s="2">
        <f t="shared" si="17"/>
        <v>2.039767222594786E-3</v>
      </c>
      <c r="U101" s="3"/>
    </row>
    <row r="102" spans="2:21" ht="15" x14ac:dyDescent="0.25">
      <c r="B102" s="2" t="s">
        <v>68</v>
      </c>
      <c r="C102" s="6">
        <v>1.2500000000000001E-2</v>
      </c>
      <c r="D102" s="12">
        <v>1.25E-3</v>
      </c>
      <c r="E102" s="10">
        <v>0.45200000000000001</v>
      </c>
      <c r="F102" s="8">
        <v>0.45300000000000001</v>
      </c>
      <c r="G102" s="2">
        <f t="shared" si="12"/>
        <v>0.45250000000000001</v>
      </c>
      <c r="H102" s="2">
        <f t="shared" si="13"/>
        <v>1.4715856707500734E-2</v>
      </c>
      <c r="I102" s="2">
        <f t="shared" si="14"/>
        <v>1.3947281875000002E-2</v>
      </c>
      <c r="J102" s="2">
        <f t="shared" si="15"/>
        <v>-17.726853660005869</v>
      </c>
      <c r="L102" s="2" t="s">
        <v>68</v>
      </c>
      <c r="M102" s="12">
        <v>1.2500000000000001E-2</v>
      </c>
      <c r="N102" s="11">
        <v>5.3999999999999999E-2</v>
      </c>
      <c r="O102" s="8">
        <v>5.5E-2</v>
      </c>
      <c r="P102" s="2">
        <f t="shared" si="16"/>
        <v>5.45E-2</v>
      </c>
      <c r="Q102" s="2">
        <f t="shared" si="17"/>
        <v>1.8293085210573947E-3</v>
      </c>
    </row>
    <row r="103" spans="2:21" ht="15" x14ac:dyDescent="0.25">
      <c r="B103" s="2" t="s">
        <v>68</v>
      </c>
      <c r="C103" s="6">
        <v>6.2500000000000003E-3</v>
      </c>
      <c r="D103" s="12">
        <v>6.2500000000000001E-4</v>
      </c>
      <c r="E103" s="10">
        <v>0.21</v>
      </c>
      <c r="F103" s="8">
        <v>0.28000000000000003</v>
      </c>
      <c r="G103" s="2">
        <f t="shared" si="12"/>
        <v>0.245</v>
      </c>
      <c r="H103" s="2">
        <f t="shared" si="13"/>
        <v>7.9973673891917067E-3</v>
      </c>
      <c r="I103" s="2">
        <f t="shared" si="14"/>
        <v>7.3182274999999998E-3</v>
      </c>
      <c r="J103" s="2">
        <f t="shared" si="15"/>
        <v>-27.957878227067301</v>
      </c>
      <c r="L103" s="2" t="s">
        <v>68</v>
      </c>
      <c r="M103" s="12">
        <v>6.2500000000000003E-3</v>
      </c>
      <c r="N103" s="11">
        <v>2.5999999999999999E-2</v>
      </c>
      <c r="O103" s="8">
        <v>2.7E-2</v>
      </c>
      <c r="P103" s="2">
        <f t="shared" si="16"/>
        <v>2.6499999999999999E-2</v>
      </c>
      <c r="Q103" s="2">
        <f t="shared" si="17"/>
        <v>9.2271719135786324E-4</v>
      </c>
    </row>
    <row r="104" spans="2:21" ht="15" x14ac:dyDescent="0.25">
      <c r="B104" s="2" t="s">
        <v>68</v>
      </c>
      <c r="C104" s="6">
        <v>3.1250000000000002E-3</v>
      </c>
      <c r="D104" s="12">
        <v>3.1250000000000001E-4</v>
      </c>
      <c r="E104" s="10">
        <v>6.7000000000000004E-2</v>
      </c>
      <c r="F104" s="8">
        <v>6.0999999999999999E-2</v>
      </c>
      <c r="G104" s="2">
        <f t="shared" si="12"/>
        <v>6.4000000000000001E-2</v>
      </c>
      <c r="H104" s="2">
        <f t="shared" si="13"/>
        <v>2.1369020079197356E-3</v>
      </c>
      <c r="I104" s="2">
        <f t="shared" si="14"/>
        <v>2.1756736000000001E-3</v>
      </c>
      <c r="J104" s="2">
        <f t="shared" si="15"/>
        <v>31.619135746568467</v>
      </c>
      <c r="L104" s="2" t="s">
        <v>68</v>
      </c>
      <c r="M104" s="12">
        <v>3.1250000000000002E-3</v>
      </c>
      <c r="N104" s="11">
        <v>1.4999999999999999E-2</v>
      </c>
      <c r="O104" s="8">
        <v>1.4999999999999999E-2</v>
      </c>
      <c r="P104" s="2">
        <f t="shared" si="16"/>
        <v>1.4999999999999999E-2</v>
      </c>
      <c r="Q104" s="2">
        <f t="shared" si="17"/>
        <v>5.503671809455558E-4</v>
      </c>
    </row>
    <row r="105" spans="2:21" ht="15" x14ac:dyDescent="0.25">
      <c r="B105" s="2" t="s">
        <v>68</v>
      </c>
      <c r="C105" s="6">
        <v>1.5625000000000001E-3</v>
      </c>
      <c r="D105" s="12">
        <v>1.5625E-4</v>
      </c>
      <c r="E105" s="10">
        <v>1.4999999999999999E-2</v>
      </c>
      <c r="F105" s="8">
        <v>1.4E-2</v>
      </c>
      <c r="G105" s="2">
        <f t="shared" si="12"/>
        <v>1.4499999999999999E-2</v>
      </c>
      <c r="H105" s="2">
        <f t="shared" si="13"/>
        <v>5.3417805005806409E-4</v>
      </c>
      <c r="I105" s="2">
        <f t="shared" si="14"/>
        <v>8.73113275E-4</v>
      </c>
      <c r="J105" s="2">
        <f t="shared" si="15"/>
        <v>65.812604796283892</v>
      </c>
      <c r="L105" s="2" t="s">
        <v>68</v>
      </c>
      <c r="M105" s="12">
        <v>1.5625000000000001E-3</v>
      </c>
      <c r="N105" s="11">
        <v>2.8000000000000001E-2</v>
      </c>
      <c r="O105" s="8">
        <v>2.5000000000000001E-2</v>
      </c>
      <c r="P105" s="2">
        <f t="shared" si="16"/>
        <v>2.6500000000000003E-2</v>
      </c>
      <c r="Q105" s="2">
        <f t="shared" si="17"/>
        <v>9.2271719135786335E-4</v>
      </c>
    </row>
    <row r="106" spans="2:21" ht="15" x14ac:dyDescent="0.25">
      <c r="B106" s="2" t="s">
        <v>68</v>
      </c>
      <c r="C106" s="8">
        <v>0</v>
      </c>
      <c r="D106" s="13">
        <v>0</v>
      </c>
      <c r="E106" s="10">
        <v>0</v>
      </c>
      <c r="F106" s="8">
        <v>0</v>
      </c>
      <c r="G106" s="2">
        <f t="shared" si="12"/>
        <v>0</v>
      </c>
      <c r="L106" s="2" t="s">
        <v>68</v>
      </c>
      <c r="M106" s="13">
        <v>0</v>
      </c>
      <c r="N106" s="11">
        <v>0</v>
      </c>
      <c r="O106" s="8">
        <v>0</v>
      </c>
    </row>
    <row r="107" spans="2:21" x14ac:dyDescent="0.2">
      <c r="D107" s="4"/>
      <c r="M107" s="4"/>
    </row>
    <row r="108" spans="2:21" ht="15" x14ac:dyDescent="0.25">
      <c r="B108" s="2" t="s">
        <v>69</v>
      </c>
      <c r="C108" s="6">
        <v>0.1</v>
      </c>
      <c r="D108" s="12">
        <v>0.01</v>
      </c>
      <c r="E108" s="7">
        <v>2.2589999999999999</v>
      </c>
      <c r="F108" s="8">
        <v>2.254</v>
      </c>
      <c r="G108" s="2">
        <f t="shared" si="12"/>
        <v>2.2565</v>
      </c>
      <c r="H108" s="2">
        <f t="shared" si="13"/>
        <v>7.3126240949570542E-2</v>
      </c>
      <c r="I108" s="2">
        <f t="shared" si="14"/>
        <v>0.104601709475</v>
      </c>
      <c r="J108" s="2">
        <f t="shared" si="15"/>
        <v>26.873759050429463</v>
      </c>
      <c r="L108" s="2" t="s">
        <v>69</v>
      </c>
      <c r="M108" s="12">
        <v>0.1</v>
      </c>
      <c r="N108" s="11">
        <v>6.2E-2</v>
      </c>
      <c r="O108" s="8">
        <v>6.0999999999999999E-2</v>
      </c>
      <c r="P108" s="2">
        <f t="shared" si="16"/>
        <v>6.1499999999999999E-2</v>
      </c>
      <c r="Q108" s="2">
        <f t="shared" si="17"/>
        <v>2.0559563534822776E-3</v>
      </c>
    </row>
    <row r="109" spans="2:21" ht="15" x14ac:dyDescent="0.25">
      <c r="B109" s="2" t="s">
        <v>69</v>
      </c>
      <c r="C109" s="6">
        <v>0.05</v>
      </c>
      <c r="D109" s="12">
        <v>5.0000000000000001E-3</v>
      </c>
      <c r="E109" s="7">
        <v>1.5609999999999999</v>
      </c>
      <c r="F109" s="8">
        <v>1.5609999999999999</v>
      </c>
      <c r="G109" s="2">
        <f t="shared" si="12"/>
        <v>1.5609999999999999</v>
      </c>
      <c r="H109" s="2">
        <f t="shared" si="13"/>
        <v>5.0607159885069676E-2</v>
      </c>
      <c r="I109" s="2">
        <f t="shared" si="14"/>
        <v>6.2635761099999993E-2</v>
      </c>
      <c r="J109" s="2">
        <f t="shared" si="15"/>
        <v>-1.2143197701393467</v>
      </c>
      <c r="L109" s="2" t="s">
        <v>69</v>
      </c>
      <c r="M109" s="12">
        <v>0.05</v>
      </c>
      <c r="N109" s="11">
        <v>2.7E-2</v>
      </c>
      <c r="O109" s="8">
        <v>2.7E-2</v>
      </c>
      <c r="P109" s="2">
        <f t="shared" si="16"/>
        <v>2.7E-2</v>
      </c>
      <c r="Q109" s="2">
        <f t="shared" si="17"/>
        <v>9.3890632224535495E-4</v>
      </c>
    </row>
    <row r="110" spans="2:21" ht="15" x14ac:dyDescent="0.25">
      <c r="B110" s="2" t="s">
        <v>69</v>
      </c>
      <c r="C110" s="6">
        <v>2.5000000000000001E-2</v>
      </c>
      <c r="D110" s="12">
        <v>2.5000000000000001E-3</v>
      </c>
      <c r="E110" s="7">
        <v>0.82799999999999996</v>
      </c>
      <c r="F110" s="8">
        <v>0.81899999999999995</v>
      </c>
      <c r="G110" s="2">
        <f t="shared" si="12"/>
        <v>0.8234999999999999</v>
      </c>
      <c r="H110" s="2">
        <f t="shared" si="13"/>
        <v>2.6728191826019522E-2</v>
      </c>
      <c r="I110" s="2">
        <f t="shared" si="14"/>
        <v>2.7752785475E-2</v>
      </c>
      <c r="J110" s="2">
        <f t="shared" si="15"/>
        <v>-6.9127673040780824</v>
      </c>
      <c r="L110" s="2" t="s">
        <v>69</v>
      </c>
      <c r="M110" s="12">
        <v>2.5000000000000001E-2</v>
      </c>
      <c r="N110" s="11">
        <v>3.9E-2</v>
      </c>
      <c r="O110" s="8">
        <v>4.1000000000000002E-2</v>
      </c>
      <c r="P110" s="2">
        <f t="shared" si="16"/>
        <v>0.04</v>
      </c>
      <c r="Q110" s="2">
        <f t="shared" si="17"/>
        <v>1.3598237253201373E-3</v>
      </c>
    </row>
    <row r="111" spans="2:21" ht="15" x14ac:dyDescent="0.25">
      <c r="B111" s="2" t="s">
        <v>69</v>
      </c>
      <c r="C111" s="6">
        <v>1.2500000000000001E-2</v>
      </c>
      <c r="D111" s="12">
        <v>1.25E-3</v>
      </c>
      <c r="E111" s="7">
        <v>0.45700000000000002</v>
      </c>
      <c r="F111" s="8">
        <v>0.45500000000000002</v>
      </c>
      <c r="G111" s="2">
        <f t="shared" si="12"/>
        <v>0.45600000000000002</v>
      </c>
      <c r="H111" s="2">
        <f t="shared" si="13"/>
        <v>1.4829180623713176E-2</v>
      </c>
      <c r="I111" s="2">
        <f t="shared" si="14"/>
        <v>1.4065817600000002E-2</v>
      </c>
      <c r="J111" s="2">
        <f t="shared" si="15"/>
        <v>-18.633444989705399</v>
      </c>
      <c r="L111" s="2" t="s">
        <v>69</v>
      </c>
      <c r="M111" s="12">
        <v>1.2500000000000001E-2</v>
      </c>
      <c r="N111" s="11">
        <v>9.4E-2</v>
      </c>
      <c r="O111" s="8">
        <v>9.4E-2</v>
      </c>
      <c r="P111" s="2">
        <f t="shared" si="16"/>
        <v>9.4E-2</v>
      </c>
      <c r="Q111" s="2">
        <f t="shared" si="17"/>
        <v>3.1082498611692336E-3</v>
      </c>
    </row>
    <row r="112" spans="2:21" ht="15" x14ac:dyDescent="0.25">
      <c r="B112" s="2" t="s">
        <v>69</v>
      </c>
      <c r="C112" s="6">
        <v>6.2500000000000003E-3</v>
      </c>
      <c r="D112" s="12">
        <v>6.2500000000000001E-4</v>
      </c>
      <c r="E112" s="7">
        <v>0.34200000000000003</v>
      </c>
      <c r="F112" s="8">
        <v>0.34200000000000003</v>
      </c>
      <c r="G112" s="2">
        <f t="shared" si="12"/>
        <v>0.34200000000000003</v>
      </c>
      <c r="H112" s="2">
        <f t="shared" si="13"/>
        <v>1.1138058781365083E-2</v>
      </c>
      <c r="I112" s="2">
        <f t="shared" si="14"/>
        <v>1.0319572400000001E-2</v>
      </c>
      <c r="J112" s="2">
        <f t="shared" si="15"/>
        <v>-78.208940501841312</v>
      </c>
      <c r="L112" s="2" t="s">
        <v>69</v>
      </c>
      <c r="M112" s="12">
        <v>6.2500000000000003E-3</v>
      </c>
      <c r="N112" s="11">
        <v>0.06</v>
      </c>
      <c r="O112" s="8">
        <v>0.06</v>
      </c>
      <c r="P112" s="2">
        <f t="shared" si="16"/>
        <v>0.06</v>
      </c>
      <c r="Q112" s="2">
        <f t="shared" si="17"/>
        <v>2.0073889608198028E-3</v>
      </c>
    </row>
    <row r="113" spans="2:17" ht="15" x14ac:dyDescent="0.25">
      <c r="B113" s="2" t="s">
        <v>69</v>
      </c>
      <c r="C113" s="6">
        <v>3.1250000000000002E-3</v>
      </c>
      <c r="D113" s="12">
        <v>3.1250000000000001E-4</v>
      </c>
      <c r="E113" s="7">
        <v>0.09</v>
      </c>
      <c r="F113" s="8">
        <v>9.0999999999999998E-2</v>
      </c>
      <c r="G113" s="2">
        <f t="shared" si="12"/>
        <v>9.0499999999999997E-2</v>
      </c>
      <c r="H113" s="2">
        <f t="shared" si="13"/>
        <v>2.9949259449567919E-3</v>
      </c>
      <c r="I113" s="2">
        <f t="shared" si="14"/>
        <v>2.8913312749999998E-3</v>
      </c>
      <c r="J113" s="2">
        <f t="shared" si="15"/>
        <v>4.1623697613826645</v>
      </c>
      <c r="L113" s="2" t="s">
        <v>69</v>
      </c>
      <c r="M113" s="12">
        <v>3.1250000000000002E-3</v>
      </c>
      <c r="N113" s="11">
        <v>3.6999999999999998E-2</v>
      </c>
      <c r="O113" s="8">
        <v>3.6999999999999998E-2</v>
      </c>
      <c r="P113" s="2">
        <f t="shared" si="16"/>
        <v>3.6999999999999998E-2</v>
      </c>
      <c r="Q113" s="2">
        <f t="shared" si="17"/>
        <v>1.2626889399951875E-3</v>
      </c>
    </row>
    <row r="114" spans="2:17" ht="15" x14ac:dyDescent="0.25">
      <c r="B114" s="2" t="s">
        <v>69</v>
      </c>
      <c r="C114" s="6">
        <v>1.5625000000000001E-3</v>
      </c>
      <c r="D114" s="12">
        <v>1.5625E-4</v>
      </c>
      <c r="E114" s="7">
        <v>2.1000000000000001E-2</v>
      </c>
      <c r="F114" s="8">
        <v>2.1000000000000001E-2</v>
      </c>
      <c r="G114" s="2">
        <f t="shared" si="12"/>
        <v>2.1000000000000001E-2</v>
      </c>
      <c r="H114" s="2">
        <f t="shared" si="13"/>
        <v>7.4463675159545538E-4</v>
      </c>
      <c r="I114" s="2">
        <f>0.0091*G114^2+0.0256*G114+0.0005</f>
        <v>1.0416131000000001E-3</v>
      </c>
      <c r="J114" s="2">
        <f t="shared" si="15"/>
        <v>52.343247897890855</v>
      </c>
      <c r="L114" s="2" t="s">
        <v>69</v>
      </c>
      <c r="M114" s="12">
        <v>1.5625000000000001E-3</v>
      </c>
      <c r="N114" s="11">
        <v>3.6999999999999998E-2</v>
      </c>
      <c r="O114" s="8">
        <v>3.5000000000000003E-2</v>
      </c>
      <c r="P114" s="2">
        <f t="shared" si="16"/>
        <v>3.6000000000000004E-2</v>
      </c>
      <c r="Q114" s="2">
        <f t="shared" si="17"/>
        <v>1.2303106782202045E-3</v>
      </c>
    </row>
    <row r="115" spans="2:17" ht="15" x14ac:dyDescent="0.25">
      <c r="B115" s="2" t="s">
        <v>69</v>
      </c>
      <c r="C115" s="8">
        <v>0</v>
      </c>
      <c r="D115" s="13">
        <v>0</v>
      </c>
      <c r="E115" s="10">
        <v>0</v>
      </c>
      <c r="F115" s="8">
        <v>0</v>
      </c>
      <c r="G115" s="2">
        <f t="shared" si="12"/>
        <v>0</v>
      </c>
      <c r="L115" s="2" t="s">
        <v>69</v>
      </c>
      <c r="M115" s="13">
        <v>0</v>
      </c>
      <c r="N115" s="11">
        <v>0</v>
      </c>
      <c r="O115" s="8">
        <v>0</v>
      </c>
      <c r="P115" s="2">
        <f t="shared" si="16"/>
        <v>0</v>
      </c>
      <c r="Q115" s="2">
        <f t="shared" si="17"/>
        <v>6.4693254320806817E-5</v>
      </c>
    </row>
  </sheetData>
  <mergeCells count="4">
    <mergeCell ref="B18:C19"/>
    <mergeCell ref="L18:M19"/>
    <mergeCell ref="B78:C79"/>
    <mergeCell ref="L78:M7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1"/>
  <sheetViews>
    <sheetView workbookViewId="0">
      <selection activeCell="H13" sqref="H13"/>
    </sheetView>
  </sheetViews>
  <sheetFormatPr defaultRowHeight="14.25" x14ac:dyDescent="0.2"/>
  <cols>
    <col min="1" max="1" width="8.25" bestFit="1" customWidth="1"/>
    <col min="2" max="2" width="7.875" bestFit="1" customWidth="1"/>
    <col min="3" max="3" width="12.875" bestFit="1" customWidth="1"/>
    <col min="4" max="4" width="16.125" bestFit="1" customWidth="1"/>
    <col min="5" max="6" width="7.25" bestFit="1" customWidth="1"/>
    <col min="7" max="7" width="7.875" bestFit="1" customWidth="1"/>
    <col min="8" max="8" width="11.875" bestFit="1" customWidth="1"/>
    <col min="9" max="9" width="12.5" bestFit="1" customWidth="1"/>
    <col min="10" max="10" width="13.375" bestFit="1" customWidth="1"/>
    <col min="11" max="11" width="11.875" bestFit="1" customWidth="1"/>
    <col min="12" max="12" width="15.375" bestFit="1" customWidth="1"/>
    <col min="13" max="13" width="12.375" bestFit="1" customWidth="1"/>
    <col min="14" max="14" width="12.5" bestFit="1" customWidth="1"/>
    <col min="15" max="15" width="14.625" bestFit="1" customWidth="1"/>
    <col min="16" max="16" width="12.5" bestFit="1" customWidth="1"/>
    <col min="17" max="17" width="15" bestFit="1" customWidth="1"/>
  </cols>
  <sheetData>
    <row r="3" spans="1:17" s="1" customFormat="1" x14ac:dyDescent="0.2">
      <c r="A3" s="1" t="s">
        <v>0</v>
      </c>
      <c r="B3" s="1" t="s">
        <v>1</v>
      </c>
      <c r="C3" s="1" t="s">
        <v>2</v>
      </c>
      <c r="D3" s="1" t="s">
        <v>26</v>
      </c>
      <c r="E3" s="1" t="s">
        <v>3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6</v>
      </c>
      <c r="Q3" s="1" t="s">
        <v>13</v>
      </c>
    </row>
    <row r="4" spans="1:17" x14ac:dyDescent="0.2">
      <c r="A4" t="s">
        <v>14</v>
      </c>
      <c r="B4">
        <v>2.5000000000000001E-2</v>
      </c>
      <c r="C4">
        <v>2.5000000000000001E-3</v>
      </c>
      <c r="D4">
        <f>B4*10000</f>
        <v>250</v>
      </c>
      <c r="E4">
        <v>0.92400000000000004</v>
      </c>
      <c r="F4">
        <v>0.92300000000000004</v>
      </c>
      <c r="G4">
        <v>0.92349999999999999</v>
      </c>
      <c r="H4">
        <v>2.09024564125623E-2</v>
      </c>
      <c r="I4">
        <v>16.390174349750701</v>
      </c>
      <c r="J4">
        <v>2.5000000000000001E-2</v>
      </c>
      <c r="K4">
        <v>2.09024564125623E-2</v>
      </c>
      <c r="L4">
        <f t="shared" ref="L4:M10" si="0">J5*10000</f>
        <v>62.5</v>
      </c>
      <c r="M4">
        <f t="shared" si="0"/>
        <v>10.310818024189201</v>
      </c>
      <c r="N4">
        <f t="shared" ref="N4:N10" si="1">J5-K5</f>
        <v>5.2189181975810803E-3</v>
      </c>
      <c r="O4">
        <f t="shared" ref="O4:O10" si="2">N5*10000</f>
        <v>5.9763764868243996</v>
      </c>
      <c r="P4">
        <f t="shared" ref="P4:P10" si="3">((L5-M5)/L5)*100</f>
        <v>38.310105684771791</v>
      </c>
      <c r="Q4">
        <f t="shared" ref="Q4:Q10" si="4">1000*N5*242.522231204527</f>
        <v>144.94041601029258</v>
      </c>
    </row>
    <row r="5" spans="1:17" x14ac:dyDescent="0.2">
      <c r="A5" t="s">
        <v>14</v>
      </c>
      <c r="B5">
        <v>6.2500000000000003E-3</v>
      </c>
      <c r="C5">
        <v>6.2500000000000001E-4</v>
      </c>
      <c r="D5">
        <f t="shared" ref="D5:D51" si="5">B5*10000</f>
        <v>62.5</v>
      </c>
      <c r="E5">
        <v>5.6000000000000001E-2</v>
      </c>
      <c r="F5">
        <v>5.6000000000000001E-2</v>
      </c>
      <c r="G5">
        <v>5.6000000000000001E-2</v>
      </c>
      <c r="H5">
        <v>1.03108180241892E-3</v>
      </c>
      <c r="I5">
        <v>83.502691161297307</v>
      </c>
      <c r="J5">
        <v>6.2500000000000003E-3</v>
      </c>
      <c r="K5">
        <v>1.03108180241892E-3</v>
      </c>
      <c r="L5">
        <f t="shared" si="0"/>
        <v>15.6</v>
      </c>
      <c r="M5">
        <f t="shared" si="0"/>
        <v>9.6236235131756001</v>
      </c>
      <c r="N5">
        <f t="shared" si="1"/>
        <v>5.9763764868243994E-4</v>
      </c>
      <c r="O5">
        <f t="shared" si="2"/>
        <v>0</v>
      </c>
      <c r="P5" t="e">
        <f t="shared" si="3"/>
        <v>#DIV/0!</v>
      </c>
      <c r="Q5">
        <f t="shared" si="4"/>
        <v>0</v>
      </c>
    </row>
    <row r="6" spans="1:17" x14ac:dyDescent="0.2">
      <c r="A6" t="s">
        <v>14</v>
      </c>
      <c r="B6">
        <v>1.56E-3</v>
      </c>
      <c r="C6">
        <v>1.56E-4</v>
      </c>
      <c r="D6">
        <f t="shared" si="5"/>
        <v>15.6</v>
      </c>
      <c r="E6">
        <v>5.2999999999999999E-2</v>
      </c>
      <c r="F6">
        <v>5.2999999999999999E-2</v>
      </c>
      <c r="G6">
        <v>5.2999999999999999E-2</v>
      </c>
      <c r="H6">
        <v>9.6236235131756003E-4</v>
      </c>
      <c r="I6">
        <v>38.310105684771798</v>
      </c>
      <c r="J6">
        <v>1.56E-3</v>
      </c>
      <c r="K6">
        <v>9.6236235131756003E-4</v>
      </c>
      <c r="L6">
        <f t="shared" si="0"/>
        <v>0</v>
      </c>
      <c r="M6">
        <f t="shared" si="0"/>
        <v>0</v>
      </c>
      <c r="N6">
        <f t="shared" si="1"/>
        <v>0</v>
      </c>
      <c r="O6">
        <f t="shared" si="2"/>
        <v>65.027243759852993</v>
      </c>
      <c r="P6">
        <f t="shared" si="3"/>
        <v>26.010897503941194</v>
      </c>
      <c r="Q6">
        <f t="shared" si="4"/>
        <v>1577.0552245720203</v>
      </c>
    </row>
    <row r="7" spans="1:17" x14ac:dyDescent="0.2">
      <c r="A7" t="s">
        <v>14</v>
      </c>
      <c r="B7">
        <v>0</v>
      </c>
      <c r="C7">
        <v>0</v>
      </c>
      <c r="D7">
        <f t="shared" si="5"/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f t="shared" si="0"/>
        <v>250</v>
      </c>
      <c r="M7">
        <f t="shared" si="0"/>
        <v>184.97275624014702</v>
      </c>
      <c r="N7">
        <f t="shared" si="1"/>
        <v>6.5027243759852998E-3</v>
      </c>
      <c r="O7">
        <f t="shared" si="2"/>
        <v>18.058521262135102</v>
      </c>
      <c r="P7">
        <f t="shared" si="3"/>
        <v>28.893634019416165</v>
      </c>
      <c r="Q7">
        <f t="shared" si="4"/>
        <v>437.95928687473963</v>
      </c>
    </row>
    <row r="8" spans="1:17" x14ac:dyDescent="0.2">
      <c r="A8" t="s">
        <v>15</v>
      </c>
      <c r="B8">
        <v>2.5000000000000001E-2</v>
      </c>
      <c r="C8">
        <v>2.5000000000000001E-3</v>
      </c>
      <c r="D8">
        <f t="shared" si="5"/>
        <v>250</v>
      </c>
      <c r="E8">
        <v>0.82</v>
      </c>
      <c r="F8">
        <v>0.81699999999999995</v>
      </c>
      <c r="G8">
        <v>0.81850000000000001</v>
      </c>
      <c r="H8">
        <v>1.8497275624014702E-2</v>
      </c>
      <c r="I8">
        <v>26.010897503941099</v>
      </c>
      <c r="J8">
        <v>2.5000000000000001E-2</v>
      </c>
      <c r="K8">
        <v>1.8497275624014702E-2</v>
      </c>
      <c r="L8">
        <f t="shared" si="0"/>
        <v>62.5</v>
      </c>
      <c r="M8">
        <f t="shared" si="0"/>
        <v>44.441478737864898</v>
      </c>
      <c r="N8">
        <f t="shared" si="1"/>
        <v>1.8058521262135103E-3</v>
      </c>
      <c r="O8">
        <f t="shared" si="2"/>
        <v>6.2054413238289294</v>
      </c>
      <c r="P8">
        <f t="shared" si="3"/>
        <v>39.778470024544426</v>
      </c>
      <c r="Q8">
        <f t="shared" si="4"/>
        <v>150.49574754637658</v>
      </c>
    </row>
    <row r="9" spans="1:17" x14ac:dyDescent="0.2">
      <c r="A9" t="s">
        <v>15</v>
      </c>
      <c r="B9">
        <v>6.2500000000000003E-3</v>
      </c>
      <c r="C9">
        <v>6.2500000000000001E-4</v>
      </c>
      <c r="D9">
        <f t="shared" si="5"/>
        <v>62.5</v>
      </c>
      <c r="E9">
        <v>0.20499999999999999</v>
      </c>
      <c r="F9">
        <v>0.20499999999999999</v>
      </c>
      <c r="G9">
        <v>0.20499999999999999</v>
      </c>
      <c r="H9">
        <v>4.4441478737864901E-3</v>
      </c>
      <c r="I9">
        <v>28.893634019416101</v>
      </c>
      <c r="J9">
        <v>6.2500000000000003E-3</v>
      </c>
      <c r="K9">
        <v>4.4441478737864901E-3</v>
      </c>
      <c r="L9">
        <f t="shared" si="0"/>
        <v>15.6</v>
      </c>
      <c r="M9">
        <f t="shared" si="0"/>
        <v>9.3945586761710693</v>
      </c>
      <c r="N9">
        <f t="shared" si="1"/>
        <v>6.2054413238289295E-4</v>
      </c>
      <c r="O9">
        <f t="shared" si="2"/>
        <v>0</v>
      </c>
      <c r="P9" t="e">
        <f t="shared" si="3"/>
        <v>#DIV/0!</v>
      </c>
      <c r="Q9">
        <f t="shared" si="4"/>
        <v>0</v>
      </c>
    </row>
    <row r="10" spans="1:17" x14ac:dyDescent="0.2">
      <c r="A10" t="s">
        <v>15</v>
      </c>
      <c r="B10">
        <v>1.56E-3</v>
      </c>
      <c r="C10">
        <v>1.56E-4</v>
      </c>
      <c r="D10">
        <f t="shared" si="5"/>
        <v>15.6</v>
      </c>
      <c r="E10">
        <v>5.1999999999999998E-2</v>
      </c>
      <c r="F10">
        <v>5.1999999999999998E-2</v>
      </c>
      <c r="G10">
        <v>5.1999999999999998E-2</v>
      </c>
      <c r="H10">
        <v>9.3945586761710702E-4</v>
      </c>
      <c r="I10">
        <v>39.778470024544397</v>
      </c>
      <c r="J10">
        <v>1.56E-3</v>
      </c>
      <c r="K10">
        <v>9.3945586761710702E-4</v>
      </c>
      <c r="L10">
        <f t="shared" si="0"/>
        <v>0</v>
      </c>
      <c r="M10">
        <f t="shared" si="0"/>
        <v>0</v>
      </c>
      <c r="N10">
        <f t="shared" si="1"/>
        <v>0</v>
      </c>
      <c r="O10">
        <f t="shared" si="2"/>
        <v>0</v>
      </c>
      <c r="P10" t="e">
        <f t="shared" si="3"/>
        <v>#DIV/0!</v>
      </c>
      <c r="Q10">
        <f t="shared" si="4"/>
        <v>0</v>
      </c>
    </row>
    <row r="11" spans="1:17" x14ac:dyDescent="0.2">
      <c r="A11" t="s">
        <v>15</v>
      </c>
      <c r="B11">
        <v>0</v>
      </c>
      <c r="C11">
        <v>0</v>
      </c>
      <c r="D11">
        <f t="shared" si="5"/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</row>
    <row r="12" spans="1:17" x14ac:dyDescent="0.2">
      <c r="A12" t="s">
        <v>16</v>
      </c>
      <c r="B12">
        <v>2.5000000000000001E-2</v>
      </c>
      <c r="C12">
        <v>2.5000000000000001E-3</v>
      </c>
      <c r="D12">
        <f t="shared" si="5"/>
        <v>250</v>
      </c>
      <c r="E12">
        <v>0.81699999999999995</v>
      </c>
      <c r="F12">
        <v>0.81699999999999995</v>
      </c>
      <c r="G12">
        <v>0.81699999999999995</v>
      </c>
      <c r="H12">
        <v>1.8462915898464001E-2</v>
      </c>
      <c r="I12">
        <v>26.148336406143901</v>
      </c>
      <c r="J12">
        <v>2.5000000000000001E-2</v>
      </c>
      <c r="K12">
        <v>1.8462915898464001E-2</v>
      </c>
      <c r="L12">
        <f t="shared" ref="L12:M18" si="6">J13*10000</f>
        <v>62.5</v>
      </c>
      <c r="M12">
        <f t="shared" si="6"/>
        <v>47.762918874430696</v>
      </c>
      <c r="N12">
        <f t="shared" ref="N12:N18" si="7">J13-K13</f>
        <v>1.4737081125569306E-3</v>
      </c>
      <c r="O12">
        <f t="shared" ref="O12:O18" si="8">N13*10000</f>
        <v>10.9012704824219</v>
      </c>
      <c r="P12">
        <f t="shared" ref="P12:P18" si="9">((L13-M13)/L13)*100</f>
        <v>69.879938989883968</v>
      </c>
      <c r="Q12">
        <f t="shared" ref="Q12:Q18" si="10">1000*N13*1000</f>
        <v>1090.1270482421899</v>
      </c>
    </row>
    <row r="13" spans="1:17" x14ac:dyDescent="0.2">
      <c r="A13" t="s">
        <v>16</v>
      </c>
      <c r="B13">
        <v>6.2500000000000003E-3</v>
      </c>
      <c r="C13">
        <v>6.2500000000000001E-4</v>
      </c>
      <c r="D13">
        <f t="shared" si="5"/>
        <v>62.5</v>
      </c>
      <c r="E13">
        <v>0.219</v>
      </c>
      <c r="F13">
        <v>0.22</v>
      </c>
      <c r="G13">
        <v>0.2195</v>
      </c>
      <c r="H13">
        <v>4.7762918874430698E-3</v>
      </c>
      <c r="I13">
        <v>23.579329800910902</v>
      </c>
      <c r="J13">
        <v>6.2500000000000003E-3</v>
      </c>
      <c r="K13">
        <v>4.7762918874430698E-3</v>
      </c>
      <c r="L13">
        <f t="shared" si="6"/>
        <v>15.6</v>
      </c>
      <c r="M13">
        <f t="shared" si="6"/>
        <v>4.6987295175781005</v>
      </c>
      <c r="N13">
        <f t="shared" si="7"/>
        <v>1.09012704824219E-3</v>
      </c>
      <c r="O13">
        <f t="shared" si="8"/>
        <v>0</v>
      </c>
      <c r="P13" t="e">
        <f t="shared" si="9"/>
        <v>#DIV/0!</v>
      </c>
      <c r="Q13">
        <f t="shared" si="10"/>
        <v>0</v>
      </c>
    </row>
    <row r="14" spans="1:17" x14ac:dyDescent="0.2">
      <c r="A14" t="s">
        <v>16</v>
      </c>
      <c r="B14">
        <v>1.56E-3</v>
      </c>
      <c r="C14">
        <v>1.56E-4</v>
      </c>
      <c r="D14">
        <f t="shared" si="5"/>
        <v>15.6</v>
      </c>
      <c r="E14">
        <v>3.2000000000000001E-2</v>
      </c>
      <c r="F14">
        <v>3.1E-2</v>
      </c>
      <c r="G14">
        <v>3.15E-2</v>
      </c>
      <c r="H14">
        <v>4.6987295175781002E-4</v>
      </c>
      <c r="I14">
        <v>69.879938989883996</v>
      </c>
      <c r="J14">
        <v>1.56E-3</v>
      </c>
      <c r="K14">
        <v>4.6987295175781002E-4</v>
      </c>
      <c r="L14">
        <f t="shared" si="6"/>
        <v>0</v>
      </c>
      <c r="M14">
        <f t="shared" si="6"/>
        <v>0</v>
      </c>
      <c r="N14">
        <f t="shared" si="7"/>
        <v>0</v>
      </c>
      <c r="O14">
        <f t="shared" si="8"/>
        <v>70.295735010957003</v>
      </c>
      <c r="P14">
        <f t="shared" si="9"/>
        <v>28.1182940043828</v>
      </c>
      <c r="Q14">
        <f t="shared" si="10"/>
        <v>7029.5735010957005</v>
      </c>
    </row>
    <row r="15" spans="1:17" x14ac:dyDescent="0.2">
      <c r="A15" t="s">
        <v>16</v>
      </c>
      <c r="B15">
        <v>0</v>
      </c>
      <c r="C15">
        <v>0</v>
      </c>
      <c r="D15">
        <f t="shared" si="5"/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f t="shared" si="6"/>
        <v>250</v>
      </c>
      <c r="M15">
        <f t="shared" si="6"/>
        <v>179.704264989043</v>
      </c>
      <c r="N15">
        <f t="shared" si="7"/>
        <v>7.0295735010957004E-3</v>
      </c>
      <c r="O15">
        <f t="shared" si="8"/>
        <v>22.410753165221205</v>
      </c>
      <c r="P15">
        <f t="shared" si="9"/>
        <v>35.857205064353927</v>
      </c>
      <c r="Q15">
        <f t="shared" si="10"/>
        <v>2241.0753165221204</v>
      </c>
    </row>
    <row r="16" spans="1:17" x14ac:dyDescent="0.2">
      <c r="A16" t="s">
        <v>17</v>
      </c>
      <c r="B16">
        <v>2.5000000000000001E-2</v>
      </c>
      <c r="C16">
        <v>2.5000000000000001E-3</v>
      </c>
      <c r="D16">
        <f t="shared" si="5"/>
        <v>250</v>
      </c>
      <c r="E16">
        <v>0.79600000000000004</v>
      </c>
      <c r="F16">
        <v>0.79500000000000004</v>
      </c>
      <c r="G16">
        <v>0.79549999999999998</v>
      </c>
      <c r="H16">
        <v>1.7970426498904301E-2</v>
      </c>
      <c r="I16">
        <v>28.1182940043828</v>
      </c>
      <c r="J16">
        <v>2.5000000000000001E-2</v>
      </c>
      <c r="K16">
        <v>1.7970426498904301E-2</v>
      </c>
      <c r="L16">
        <f t="shared" si="6"/>
        <v>62.5</v>
      </c>
      <c r="M16">
        <f t="shared" si="6"/>
        <v>40.089246834778798</v>
      </c>
      <c r="N16">
        <f t="shared" si="7"/>
        <v>2.2410753165221205E-3</v>
      </c>
      <c r="O16">
        <f t="shared" si="8"/>
        <v>6.3199737423312001</v>
      </c>
      <c r="P16">
        <f t="shared" si="9"/>
        <v>40.512652194430771</v>
      </c>
      <c r="Q16">
        <f t="shared" si="10"/>
        <v>631.99737423312001</v>
      </c>
    </row>
    <row r="17" spans="1:17" x14ac:dyDescent="0.2">
      <c r="A17" t="s">
        <v>17</v>
      </c>
      <c r="B17">
        <v>6.2500000000000003E-3</v>
      </c>
      <c r="C17">
        <v>6.2500000000000001E-4</v>
      </c>
      <c r="D17">
        <f t="shared" si="5"/>
        <v>62.5</v>
      </c>
      <c r="E17">
        <v>0.186</v>
      </c>
      <c r="F17">
        <v>0.186</v>
      </c>
      <c r="G17">
        <v>0.186</v>
      </c>
      <c r="H17">
        <v>4.0089246834778798E-3</v>
      </c>
      <c r="I17">
        <v>35.857205064353998</v>
      </c>
      <c r="J17">
        <v>6.2500000000000003E-3</v>
      </c>
      <c r="K17">
        <v>4.0089246834778798E-3</v>
      </c>
      <c r="L17">
        <f t="shared" si="6"/>
        <v>15.6</v>
      </c>
      <c r="M17">
        <f t="shared" si="6"/>
        <v>9.2800262576687995</v>
      </c>
      <c r="N17">
        <f t="shared" si="7"/>
        <v>6.3199737423312E-4</v>
      </c>
      <c r="O17">
        <f t="shared" si="8"/>
        <v>0</v>
      </c>
      <c r="P17" t="e">
        <f t="shared" si="9"/>
        <v>#DIV/0!</v>
      </c>
      <c r="Q17">
        <f t="shared" si="10"/>
        <v>0</v>
      </c>
    </row>
    <row r="18" spans="1:17" x14ac:dyDescent="0.2">
      <c r="A18" t="s">
        <v>17</v>
      </c>
      <c r="B18">
        <v>1.56E-3</v>
      </c>
      <c r="C18">
        <v>1.56E-4</v>
      </c>
      <c r="D18">
        <f t="shared" si="5"/>
        <v>15.6</v>
      </c>
      <c r="E18">
        <v>5.1999999999999998E-2</v>
      </c>
      <c r="F18">
        <v>5.0999999999999997E-2</v>
      </c>
      <c r="G18">
        <v>5.1499999999999997E-2</v>
      </c>
      <c r="H18">
        <v>9.2800262576687997E-4</v>
      </c>
      <c r="I18">
        <v>40.5126521944308</v>
      </c>
      <c r="J18">
        <v>1.56E-3</v>
      </c>
      <c r="K18">
        <v>9.2800262576687997E-4</v>
      </c>
      <c r="L18">
        <f t="shared" si="6"/>
        <v>0</v>
      </c>
      <c r="M18">
        <f t="shared" si="6"/>
        <v>0</v>
      </c>
      <c r="N18">
        <f t="shared" si="7"/>
        <v>0</v>
      </c>
      <c r="O18">
        <f t="shared" si="8"/>
        <v>0</v>
      </c>
      <c r="P18" t="e">
        <f t="shared" si="9"/>
        <v>#DIV/0!</v>
      </c>
      <c r="Q18">
        <f t="shared" si="10"/>
        <v>0</v>
      </c>
    </row>
    <row r="19" spans="1:17" x14ac:dyDescent="0.2">
      <c r="A19" t="s">
        <v>17</v>
      </c>
      <c r="B19">
        <v>0</v>
      </c>
      <c r="C19">
        <v>0</v>
      </c>
      <c r="D19">
        <f t="shared" si="5"/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</row>
    <row r="20" spans="1:17" x14ac:dyDescent="0.2">
      <c r="A20" t="s">
        <v>18</v>
      </c>
      <c r="B20">
        <v>2.5000000000000001E-2</v>
      </c>
      <c r="C20">
        <v>2.5000000000000001E-3</v>
      </c>
      <c r="D20">
        <f t="shared" si="5"/>
        <v>250</v>
      </c>
      <c r="E20">
        <v>0.91700000000000004</v>
      </c>
      <c r="F20">
        <v>0.91700000000000004</v>
      </c>
      <c r="G20">
        <v>0.91700000000000004</v>
      </c>
      <c r="H20">
        <v>2.0753564268509401E-2</v>
      </c>
      <c r="I20">
        <v>16.985742925962398</v>
      </c>
      <c r="J20">
        <v>2.5000000000000001E-2</v>
      </c>
      <c r="K20">
        <v>2.0753564268509401E-2</v>
      </c>
      <c r="L20">
        <f t="shared" ref="L20:M26" si="11">J21*10000</f>
        <v>62.5</v>
      </c>
      <c r="M20">
        <f t="shared" si="11"/>
        <v>42.952557297335396</v>
      </c>
      <c r="N20">
        <f t="shared" ref="N20:N26" si="12">J21-K21</f>
        <v>1.9547442702664607E-3</v>
      </c>
      <c r="O20">
        <f t="shared" ref="O20:O26" si="13">N21*10000</f>
        <v>3.8002605352812995</v>
      </c>
      <c r="P20">
        <f t="shared" ref="P20:P26" si="14">((L21-M21)/L21)*100</f>
        <v>24.360644456931411</v>
      </c>
      <c r="Q20">
        <f t="shared" ref="Q20:Q26" si="15">1000*N21*348.027842227378</f>
        <v>132.25964739958113</v>
      </c>
    </row>
    <row r="21" spans="1:17" x14ac:dyDescent="0.2">
      <c r="A21" t="s">
        <v>18</v>
      </c>
      <c r="B21">
        <v>6.2500000000000003E-3</v>
      </c>
      <c r="C21">
        <v>6.2500000000000001E-4</v>
      </c>
      <c r="D21">
        <f t="shared" si="5"/>
        <v>62.5</v>
      </c>
      <c r="E21">
        <v>0.20100000000000001</v>
      </c>
      <c r="F21">
        <v>0.19600000000000001</v>
      </c>
      <c r="G21">
        <v>0.19850000000000001</v>
      </c>
      <c r="H21">
        <v>4.2952557297335396E-3</v>
      </c>
      <c r="I21">
        <v>31.275908324263298</v>
      </c>
      <c r="J21">
        <v>6.2500000000000003E-3</v>
      </c>
      <c r="K21">
        <v>4.2952557297335396E-3</v>
      </c>
      <c r="L21">
        <f t="shared" si="11"/>
        <v>15.6</v>
      </c>
      <c r="M21">
        <f t="shared" si="11"/>
        <v>11.7997394647187</v>
      </c>
      <c r="N21">
        <f t="shared" si="12"/>
        <v>3.8002605352812995E-4</v>
      </c>
      <c r="O21">
        <f t="shared" si="13"/>
        <v>0</v>
      </c>
      <c r="P21" t="e">
        <f t="shared" si="14"/>
        <v>#DIV/0!</v>
      </c>
      <c r="Q21">
        <f t="shared" si="15"/>
        <v>0</v>
      </c>
    </row>
    <row r="22" spans="1:17" x14ac:dyDescent="0.2">
      <c r="A22" t="s">
        <v>18</v>
      </c>
      <c r="B22">
        <v>1.56E-3</v>
      </c>
      <c r="C22">
        <v>1.56E-4</v>
      </c>
      <c r="D22">
        <f t="shared" si="5"/>
        <v>15.6</v>
      </c>
      <c r="E22">
        <v>6.3E-2</v>
      </c>
      <c r="F22">
        <v>6.2E-2</v>
      </c>
      <c r="G22">
        <v>6.25E-2</v>
      </c>
      <c r="H22">
        <v>1.17997394647187E-3</v>
      </c>
      <c r="I22">
        <v>24.360644456931499</v>
      </c>
      <c r="J22">
        <v>1.56E-3</v>
      </c>
      <c r="K22">
        <v>1.17997394647187E-3</v>
      </c>
      <c r="L22">
        <f t="shared" si="11"/>
        <v>0</v>
      </c>
      <c r="M22">
        <f t="shared" si="11"/>
        <v>0</v>
      </c>
      <c r="N22">
        <f t="shared" si="12"/>
        <v>0</v>
      </c>
      <c r="O22">
        <f t="shared" si="13"/>
        <v>43.953278755436003</v>
      </c>
      <c r="P22">
        <f t="shared" si="14"/>
        <v>17.581311502174401</v>
      </c>
      <c r="Q22">
        <f t="shared" si="15"/>
        <v>1529.6964764072848</v>
      </c>
    </row>
    <row r="23" spans="1:17" x14ac:dyDescent="0.2">
      <c r="A23" t="s">
        <v>18</v>
      </c>
      <c r="B23">
        <v>0</v>
      </c>
      <c r="C23">
        <v>0</v>
      </c>
      <c r="D23">
        <f t="shared" si="5"/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f t="shared" si="11"/>
        <v>250</v>
      </c>
      <c r="M23">
        <f t="shared" si="11"/>
        <v>206.046721244564</v>
      </c>
      <c r="N23">
        <f t="shared" si="12"/>
        <v>4.3953278755436004E-3</v>
      </c>
      <c r="O23">
        <f t="shared" si="13"/>
        <v>16.4550674031033</v>
      </c>
      <c r="P23">
        <f t="shared" si="14"/>
        <v>26.328107844965281</v>
      </c>
      <c r="Q23">
        <f t="shared" si="15"/>
        <v>572.68216020081059</v>
      </c>
    </row>
    <row r="24" spans="1:17" x14ac:dyDescent="0.2">
      <c r="A24" t="s">
        <v>19</v>
      </c>
      <c r="B24">
        <v>2.5000000000000001E-2</v>
      </c>
      <c r="C24">
        <v>2.5000000000000001E-3</v>
      </c>
      <c r="D24">
        <f t="shared" si="5"/>
        <v>250</v>
      </c>
      <c r="E24">
        <v>0.91400000000000003</v>
      </c>
      <c r="F24">
        <v>0.90700000000000003</v>
      </c>
      <c r="G24">
        <v>0.91049999999999998</v>
      </c>
      <c r="H24">
        <v>2.0604672124456401E-2</v>
      </c>
      <c r="I24">
        <v>17.581311502174199</v>
      </c>
      <c r="J24">
        <v>2.5000000000000001E-2</v>
      </c>
      <c r="K24">
        <v>2.0604672124456401E-2</v>
      </c>
      <c r="L24">
        <f t="shared" si="11"/>
        <v>62.5</v>
      </c>
      <c r="M24">
        <f t="shared" si="11"/>
        <v>46.0449325968967</v>
      </c>
      <c r="N24">
        <f t="shared" si="12"/>
        <v>1.6455067403103301E-3</v>
      </c>
      <c r="O24">
        <f t="shared" si="13"/>
        <v>5.8618440683221298</v>
      </c>
      <c r="P24">
        <f t="shared" si="14"/>
        <v>37.575923514885453</v>
      </c>
      <c r="Q24">
        <f t="shared" si="15"/>
        <v>204.00849425715057</v>
      </c>
    </row>
    <row r="25" spans="1:17" x14ac:dyDescent="0.2">
      <c r="A25" t="s">
        <v>19</v>
      </c>
      <c r="B25">
        <v>6.2500000000000003E-3</v>
      </c>
      <c r="C25">
        <v>6.2500000000000001E-4</v>
      </c>
      <c r="D25">
        <f t="shared" si="5"/>
        <v>62.5</v>
      </c>
      <c r="E25">
        <v>0.21199999999999999</v>
      </c>
      <c r="F25">
        <v>0.21199999999999999</v>
      </c>
      <c r="G25">
        <v>0.21199999999999999</v>
      </c>
      <c r="H25">
        <v>4.6044932596896702E-3</v>
      </c>
      <c r="I25">
        <v>26.328107844965299</v>
      </c>
      <c r="J25">
        <v>6.2500000000000003E-3</v>
      </c>
      <c r="K25">
        <v>4.6044932596896702E-3</v>
      </c>
      <c r="L25">
        <f t="shared" si="11"/>
        <v>15.6</v>
      </c>
      <c r="M25">
        <f t="shared" si="11"/>
        <v>9.7381559316778699</v>
      </c>
      <c r="N25">
        <f t="shared" si="12"/>
        <v>5.86184406832213E-4</v>
      </c>
      <c r="O25">
        <f t="shared" si="13"/>
        <v>0</v>
      </c>
      <c r="P25" t="e">
        <f t="shared" si="14"/>
        <v>#DIV/0!</v>
      </c>
      <c r="Q25">
        <f t="shared" si="15"/>
        <v>0</v>
      </c>
    </row>
    <row r="26" spans="1:17" x14ac:dyDescent="0.2">
      <c r="A26" t="s">
        <v>19</v>
      </c>
      <c r="B26">
        <v>1.56E-3</v>
      </c>
      <c r="C26">
        <v>1.56E-4</v>
      </c>
      <c r="D26">
        <f t="shared" si="5"/>
        <v>15.6</v>
      </c>
      <c r="E26">
        <v>5.3999999999999999E-2</v>
      </c>
      <c r="F26">
        <v>5.2999999999999999E-2</v>
      </c>
      <c r="G26">
        <v>5.3499999999999999E-2</v>
      </c>
      <c r="H26">
        <v>9.7381559316778697E-4</v>
      </c>
      <c r="I26">
        <v>37.575923514885503</v>
      </c>
      <c r="J26">
        <v>1.56E-3</v>
      </c>
      <c r="K26">
        <v>9.7381559316778697E-4</v>
      </c>
      <c r="L26">
        <f t="shared" si="11"/>
        <v>0</v>
      </c>
      <c r="M26">
        <f t="shared" si="11"/>
        <v>0</v>
      </c>
      <c r="N26">
        <f t="shared" si="12"/>
        <v>0</v>
      </c>
      <c r="O26">
        <f t="shared" si="13"/>
        <v>0</v>
      </c>
      <c r="P26" t="e">
        <f t="shared" si="14"/>
        <v>#DIV/0!</v>
      </c>
      <c r="Q26">
        <f t="shared" si="15"/>
        <v>0</v>
      </c>
    </row>
    <row r="27" spans="1:17" x14ac:dyDescent="0.2">
      <c r="A27" t="s">
        <v>19</v>
      </c>
      <c r="B27">
        <v>0</v>
      </c>
      <c r="C27">
        <v>0</v>
      </c>
      <c r="D27">
        <f t="shared" si="5"/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</row>
    <row r="28" spans="1:17" x14ac:dyDescent="0.2">
      <c r="A28" t="s">
        <v>20</v>
      </c>
      <c r="B28">
        <v>2.5000000000000001E-2</v>
      </c>
      <c r="C28">
        <v>2.5000000000000001E-3</v>
      </c>
      <c r="D28">
        <f t="shared" si="5"/>
        <v>250</v>
      </c>
      <c r="E28">
        <v>0.93899999999999995</v>
      </c>
      <c r="F28">
        <v>0.93700000000000006</v>
      </c>
      <c r="G28">
        <v>0.93799999999999994</v>
      </c>
      <c r="H28">
        <v>2.12346004262189E-2</v>
      </c>
      <c r="I28">
        <v>15.0615982951244</v>
      </c>
      <c r="J28">
        <v>2.5000000000000001E-2</v>
      </c>
      <c r="K28">
        <v>2.12346004262189E-2</v>
      </c>
      <c r="L28">
        <f t="shared" ref="L28:M34" si="16">J29*10000</f>
        <v>62.5</v>
      </c>
      <c r="M28">
        <f t="shared" si="16"/>
        <v>51.886085940512302</v>
      </c>
      <c r="N28">
        <f t="shared" ref="N28:N34" si="17">J29-K29</f>
        <v>1.0613914059487703E-3</v>
      </c>
      <c r="O28">
        <f t="shared" ref="O28:O34" si="18">N29*10000</f>
        <v>0.70788523572009976</v>
      </c>
      <c r="P28">
        <f t="shared" ref="P28:P34" si="19">((L29-M29)/L29)*100</f>
        <v>4.537725870000644</v>
      </c>
      <c r="Q28">
        <f t="shared" ref="Q28:Q34" si="20">1000*N29*260.416666666667</f>
        <v>18.434511346877628</v>
      </c>
    </row>
    <row r="29" spans="1:17" x14ac:dyDescent="0.2">
      <c r="A29" t="s">
        <v>20</v>
      </c>
      <c r="B29">
        <v>6.2500000000000003E-3</v>
      </c>
      <c r="C29">
        <v>6.2500000000000001E-4</v>
      </c>
      <c r="D29">
        <f t="shared" si="5"/>
        <v>62.5</v>
      </c>
      <c r="E29">
        <v>0.23799999999999999</v>
      </c>
      <c r="F29">
        <v>0.23699999999999999</v>
      </c>
      <c r="G29">
        <v>0.23749999999999999</v>
      </c>
      <c r="H29">
        <v>5.18860859405123E-3</v>
      </c>
      <c r="I29">
        <v>16.982262495180301</v>
      </c>
      <c r="J29">
        <v>6.2500000000000003E-3</v>
      </c>
      <c r="K29">
        <v>5.18860859405123E-3</v>
      </c>
      <c r="L29">
        <f t="shared" si="16"/>
        <v>15.6</v>
      </c>
      <c r="M29">
        <f t="shared" si="16"/>
        <v>14.892114764279899</v>
      </c>
      <c r="N29">
        <f t="shared" si="17"/>
        <v>7.078852357200998E-5</v>
      </c>
      <c r="O29">
        <f t="shared" si="18"/>
        <v>0</v>
      </c>
      <c r="P29" t="e">
        <f t="shared" si="19"/>
        <v>#DIV/0!</v>
      </c>
      <c r="Q29">
        <f t="shared" si="20"/>
        <v>0</v>
      </c>
    </row>
    <row r="30" spans="1:17" x14ac:dyDescent="0.2">
      <c r="A30" t="s">
        <v>20</v>
      </c>
      <c r="B30">
        <v>1.56E-3</v>
      </c>
      <c r="C30">
        <v>1.56E-4</v>
      </c>
      <c r="D30">
        <f t="shared" si="5"/>
        <v>15.6</v>
      </c>
      <c r="E30">
        <v>7.5999999999999998E-2</v>
      </c>
      <c r="F30">
        <v>7.5999999999999998E-2</v>
      </c>
      <c r="G30">
        <v>7.5999999999999998E-2</v>
      </c>
      <c r="H30">
        <v>1.48921147642799E-3</v>
      </c>
      <c r="I30">
        <v>4.5377258700005996</v>
      </c>
      <c r="J30">
        <v>1.56E-3</v>
      </c>
      <c r="K30">
        <v>1.48921147642799E-3</v>
      </c>
      <c r="L30">
        <f t="shared" si="16"/>
        <v>0</v>
      </c>
      <c r="M30">
        <f t="shared" si="16"/>
        <v>0</v>
      </c>
      <c r="N30">
        <f t="shared" si="17"/>
        <v>0</v>
      </c>
      <c r="O30">
        <f t="shared" si="18"/>
        <v>59.644220090246009</v>
      </c>
      <c r="P30">
        <f t="shared" si="19"/>
        <v>23.857688036098398</v>
      </c>
      <c r="Q30">
        <f t="shared" si="20"/>
        <v>1553.2348981834921</v>
      </c>
    </row>
    <row r="31" spans="1:17" x14ac:dyDescent="0.2">
      <c r="A31" t="s">
        <v>20</v>
      </c>
      <c r="B31">
        <v>0</v>
      </c>
      <c r="C31">
        <v>0</v>
      </c>
      <c r="D31">
        <f t="shared" si="5"/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f t="shared" si="16"/>
        <v>250</v>
      </c>
      <c r="M31">
        <f t="shared" si="16"/>
        <v>190.35577990975401</v>
      </c>
      <c r="N31">
        <f t="shared" si="17"/>
        <v>5.964422009024601E-3</v>
      </c>
      <c r="O31">
        <f t="shared" si="18"/>
        <v>14.851613544071604</v>
      </c>
      <c r="P31">
        <f t="shared" si="19"/>
        <v>23.762581670514553</v>
      </c>
      <c r="Q31">
        <f t="shared" si="20"/>
        <v>386.7607693768652</v>
      </c>
    </row>
    <row r="32" spans="1:17" x14ac:dyDescent="0.2">
      <c r="A32" t="s">
        <v>21</v>
      </c>
      <c r="B32">
        <v>2.5000000000000001E-2</v>
      </c>
      <c r="C32">
        <v>2.5000000000000001E-3</v>
      </c>
      <c r="D32">
        <f t="shared" si="5"/>
        <v>250</v>
      </c>
      <c r="E32">
        <v>0.84299999999999997</v>
      </c>
      <c r="F32">
        <v>0.84099999999999997</v>
      </c>
      <c r="G32">
        <v>0.84199999999999997</v>
      </c>
      <c r="H32">
        <v>1.90355779909754E-2</v>
      </c>
      <c r="I32">
        <v>23.857688036098502</v>
      </c>
      <c r="J32">
        <v>2.5000000000000001E-2</v>
      </c>
      <c r="K32">
        <v>1.90355779909754E-2</v>
      </c>
      <c r="L32">
        <f t="shared" si="16"/>
        <v>62.5</v>
      </c>
      <c r="M32">
        <f t="shared" si="16"/>
        <v>47.648386455928403</v>
      </c>
      <c r="N32">
        <f t="shared" si="17"/>
        <v>1.4851613544071603E-3</v>
      </c>
      <c r="O32">
        <f t="shared" si="18"/>
        <v>6.8926358348425394</v>
      </c>
      <c r="P32">
        <f t="shared" si="19"/>
        <v>44.183563043862428</v>
      </c>
      <c r="Q32">
        <f t="shared" si="20"/>
        <v>179.49572486569139</v>
      </c>
    </row>
    <row r="33" spans="1:17" x14ac:dyDescent="0.2">
      <c r="A33" t="s">
        <v>21</v>
      </c>
      <c r="B33">
        <v>6.2500000000000003E-3</v>
      </c>
      <c r="C33">
        <v>6.2500000000000001E-4</v>
      </c>
      <c r="D33">
        <f t="shared" si="5"/>
        <v>62.5</v>
      </c>
      <c r="E33">
        <v>0.218</v>
      </c>
      <c r="F33">
        <v>0.22</v>
      </c>
      <c r="G33">
        <v>0.219</v>
      </c>
      <c r="H33">
        <v>4.76483864559284E-3</v>
      </c>
      <c r="I33">
        <v>23.7625816705145</v>
      </c>
      <c r="J33">
        <v>6.2500000000000003E-3</v>
      </c>
      <c r="K33">
        <v>4.76483864559284E-3</v>
      </c>
      <c r="L33">
        <f t="shared" si="16"/>
        <v>15.6</v>
      </c>
      <c r="M33">
        <f t="shared" si="16"/>
        <v>8.7073641651574611</v>
      </c>
      <c r="N33">
        <f t="shared" si="17"/>
        <v>6.8926358348425393E-4</v>
      </c>
      <c r="O33">
        <f t="shared" si="18"/>
        <v>0</v>
      </c>
      <c r="P33" t="e">
        <f t="shared" si="19"/>
        <v>#DIV/0!</v>
      </c>
      <c r="Q33">
        <f t="shared" si="20"/>
        <v>0</v>
      </c>
    </row>
    <row r="34" spans="1:17" x14ac:dyDescent="0.2">
      <c r="A34" t="s">
        <v>21</v>
      </c>
      <c r="B34">
        <v>1.56E-3</v>
      </c>
      <c r="C34">
        <v>1.56E-4</v>
      </c>
      <c r="D34">
        <f t="shared" si="5"/>
        <v>15.6</v>
      </c>
      <c r="E34">
        <v>4.9000000000000002E-2</v>
      </c>
      <c r="F34">
        <v>4.9000000000000002E-2</v>
      </c>
      <c r="G34">
        <v>4.9000000000000002E-2</v>
      </c>
      <c r="H34">
        <v>8.7073641651574604E-4</v>
      </c>
      <c r="I34">
        <v>44.183563043862399</v>
      </c>
      <c r="J34">
        <v>1.56E-3</v>
      </c>
      <c r="K34">
        <v>8.7073641651574604E-4</v>
      </c>
      <c r="L34">
        <f t="shared" si="16"/>
        <v>0</v>
      </c>
      <c r="M34">
        <f t="shared" si="16"/>
        <v>0</v>
      </c>
      <c r="N34">
        <f t="shared" si="17"/>
        <v>0</v>
      </c>
      <c r="O34">
        <f t="shared" si="18"/>
        <v>0</v>
      </c>
      <c r="P34" t="e">
        <f t="shared" si="19"/>
        <v>#DIV/0!</v>
      </c>
      <c r="Q34">
        <f t="shared" si="20"/>
        <v>0</v>
      </c>
    </row>
    <row r="35" spans="1:17" x14ac:dyDescent="0.2">
      <c r="A35" t="s">
        <v>21</v>
      </c>
      <c r="B35">
        <v>0</v>
      </c>
      <c r="C35">
        <v>0</v>
      </c>
      <c r="D35">
        <f t="shared" si="5"/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7" x14ac:dyDescent="0.2">
      <c r="A36" t="s">
        <v>22</v>
      </c>
      <c r="B36">
        <v>2.5000000000000001E-2</v>
      </c>
      <c r="C36">
        <v>2.5000000000000001E-3</v>
      </c>
      <c r="D36">
        <f t="shared" si="5"/>
        <v>250</v>
      </c>
      <c r="E36">
        <v>0.85199999999999998</v>
      </c>
      <c r="F36">
        <v>0.85199999999999998</v>
      </c>
      <c r="G36">
        <v>0.85199999999999998</v>
      </c>
      <c r="H36">
        <v>2.7650972286606498E-2</v>
      </c>
      <c r="I36">
        <v>-10.6038891464262</v>
      </c>
      <c r="J36">
        <v>2.5000000000000001E-2</v>
      </c>
      <c r="K36">
        <v>2.7650972286606498E-2</v>
      </c>
      <c r="L36">
        <f t="shared" ref="L36:M42" si="21">J37*10000</f>
        <v>62.5</v>
      </c>
      <c r="M36">
        <f t="shared" si="21"/>
        <v>59.251586355927799</v>
      </c>
      <c r="O36">
        <f t="shared" ref="O36:O42" si="22">N37*10000</f>
        <v>10.25821949941936</v>
      </c>
      <c r="P36">
        <f t="shared" ref="P36:P42" si="23">((L37-M37)/L37)*100</f>
        <v>65.757817303970256</v>
      </c>
      <c r="Q36">
        <f t="shared" ref="Q36:Q42" si="24">1000*N37*333.24077</f>
        <v>341.84569648155224</v>
      </c>
    </row>
    <row r="37" spans="1:17" x14ac:dyDescent="0.2">
      <c r="A37" t="s">
        <v>22</v>
      </c>
      <c r="B37">
        <v>6.2500000000000003E-3</v>
      </c>
      <c r="C37">
        <v>6.2500000000000001E-4</v>
      </c>
      <c r="D37">
        <f t="shared" si="5"/>
        <v>62.5</v>
      </c>
      <c r="E37">
        <v>0.18099999999999999</v>
      </c>
      <c r="F37">
        <v>0.18099999999999999</v>
      </c>
      <c r="G37">
        <v>0.18099999999999999</v>
      </c>
      <c r="H37">
        <v>5.9251586355927796E-3</v>
      </c>
      <c r="I37">
        <v>5.1974618305155698</v>
      </c>
      <c r="J37">
        <v>6.2500000000000003E-3</v>
      </c>
      <c r="K37">
        <v>5.9251586355927796E-3</v>
      </c>
      <c r="L37">
        <f t="shared" si="21"/>
        <v>15.6</v>
      </c>
      <c r="M37">
        <f t="shared" si="21"/>
        <v>5.34178050058064</v>
      </c>
      <c r="N37">
        <f>J38-K38</f>
        <v>1.025821949941936E-3</v>
      </c>
      <c r="O37">
        <f t="shared" si="22"/>
        <v>0</v>
      </c>
      <c r="P37" t="e">
        <f t="shared" si="23"/>
        <v>#DIV/0!</v>
      </c>
      <c r="Q37">
        <f t="shared" si="24"/>
        <v>0</v>
      </c>
    </row>
    <row r="38" spans="1:17" x14ac:dyDescent="0.2">
      <c r="A38" t="s">
        <v>22</v>
      </c>
      <c r="B38">
        <v>1.56E-3</v>
      </c>
      <c r="C38">
        <v>1.56E-4</v>
      </c>
      <c r="D38">
        <f t="shared" si="5"/>
        <v>15.6</v>
      </c>
      <c r="E38">
        <v>1.2999999999999999E-2</v>
      </c>
      <c r="F38">
        <v>1.6E-2</v>
      </c>
      <c r="G38">
        <v>1.4500000000000001E-2</v>
      </c>
      <c r="H38">
        <v>5.3417805005806398E-4</v>
      </c>
      <c r="I38">
        <v>65.812604796283907</v>
      </c>
      <c r="J38">
        <v>1.56E-3</v>
      </c>
      <c r="K38">
        <v>5.3417805005806398E-4</v>
      </c>
      <c r="L38">
        <f t="shared" si="21"/>
        <v>0</v>
      </c>
      <c r="M38">
        <f t="shared" si="21"/>
        <v>0</v>
      </c>
      <c r="N38">
        <f>J39-K39</f>
        <v>0</v>
      </c>
      <c r="O38">
        <f t="shared" si="22"/>
        <v>-25.862157630565999</v>
      </c>
      <c r="P38">
        <f t="shared" si="23"/>
        <v>-10.344863052226401</v>
      </c>
      <c r="Q38">
        <f t="shared" si="24"/>
        <v>-861.83253226711884</v>
      </c>
    </row>
    <row r="39" spans="1:17" x14ac:dyDescent="0.2">
      <c r="A39" t="s">
        <v>22</v>
      </c>
      <c r="B39">
        <v>0</v>
      </c>
      <c r="C39">
        <v>0</v>
      </c>
      <c r="D39">
        <f t="shared" si="5"/>
        <v>0</v>
      </c>
      <c r="J39">
        <v>0</v>
      </c>
      <c r="L39">
        <f t="shared" si="21"/>
        <v>250</v>
      </c>
      <c r="M39">
        <f t="shared" si="21"/>
        <v>275.862157630566</v>
      </c>
      <c r="N39">
        <f>J40-K40</f>
        <v>-2.5862157630565999E-3</v>
      </c>
      <c r="O39">
        <f t="shared" si="22"/>
        <v>0</v>
      </c>
      <c r="P39">
        <f t="shared" si="23"/>
        <v>9.3418793377134417</v>
      </c>
      <c r="Q39">
        <f t="shared" si="24"/>
        <v>0</v>
      </c>
    </row>
    <row r="40" spans="1:17" x14ac:dyDescent="0.2">
      <c r="A40" t="s">
        <v>23</v>
      </c>
      <c r="B40">
        <v>2.5000000000000001E-2</v>
      </c>
      <c r="C40">
        <v>2.5000000000000001E-3</v>
      </c>
      <c r="D40">
        <f t="shared" si="5"/>
        <v>250</v>
      </c>
      <c r="E40">
        <v>0.84899999999999998</v>
      </c>
      <c r="F40">
        <v>0.85099999999999998</v>
      </c>
      <c r="G40">
        <v>0.85</v>
      </c>
      <c r="H40">
        <v>2.7586215763056601E-2</v>
      </c>
      <c r="I40">
        <v>-10.3448630522263</v>
      </c>
      <c r="J40">
        <v>2.5000000000000001E-2</v>
      </c>
      <c r="K40">
        <v>2.7586215763056601E-2</v>
      </c>
      <c r="L40">
        <f t="shared" si="21"/>
        <v>62.5</v>
      </c>
      <c r="M40">
        <f t="shared" si="21"/>
        <v>56.661325413929099</v>
      </c>
      <c r="O40">
        <f t="shared" si="22"/>
        <v>4.1063497621725009</v>
      </c>
      <c r="P40">
        <f t="shared" si="23"/>
        <v>26.32275488572116</v>
      </c>
      <c r="Q40">
        <f t="shared" si="24"/>
        <v>136.84031566356808</v>
      </c>
    </row>
    <row r="41" spans="1:17" x14ac:dyDescent="0.2">
      <c r="A41" t="s">
        <v>23</v>
      </c>
      <c r="B41">
        <v>6.2500000000000003E-3</v>
      </c>
      <c r="C41">
        <v>6.2500000000000001E-4</v>
      </c>
      <c r="D41">
        <f t="shared" si="5"/>
        <v>62.5</v>
      </c>
      <c r="E41">
        <v>0.17299999999999999</v>
      </c>
      <c r="F41">
        <v>0.17299999999999999</v>
      </c>
      <c r="G41">
        <v>0.17299999999999999</v>
      </c>
      <c r="H41">
        <v>5.6661325413929096E-3</v>
      </c>
      <c r="I41">
        <v>9.3418793377134204</v>
      </c>
      <c r="J41">
        <v>6.2500000000000003E-3</v>
      </c>
      <c r="K41">
        <v>5.6661325413929096E-3</v>
      </c>
      <c r="L41">
        <f t="shared" si="21"/>
        <v>15.6</v>
      </c>
      <c r="M41">
        <f t="shared" si="21"/>
        <v>11.493650237827499</v>
      </c>
      <c r="N41">
        <f>J42-K42</f>
        <v>4.1063497621725005E-4</v>
      </c>
      <c r="O41">
        <f t="shared" si="22"/>
        <v>0</v>
      </c>
      <c r="P41" t="e">
        <f t="shared" si="23"/>
        <v>#DIV/0!</v>
      </c>
      <c r="Q41">
        <f t="shared" si="24"/>
        <v>0</v>
      </c>
    </row>
    <row r="42" spans="1:17" x14ac:dyDescent="0.2">
      <c r="A42" t="s">
        <v>23</v>
      </c>
      <c r="B42">
        <v>1.56E-3</v>
      </c>
      <c r="C42">
        <v>1.56E-4</v>
      </c>
      <c r="D42">
        <f t="shared" si="5"/>
        <v>15.6</v>
      </c>
      <c r="E42">
        <v>3.7999999999999999E-2</v>
      </c>
      <c r="F42">
        <v>2.9000000000000001E-2</v>
      </c>
      <c r="G42">
        <v>3.3500000000000002E-2</v>
      </c>
      <c r="H42">
        <v>1.1493650237827499E-3</v>
      </c>
      <c r="I42">
        <v>26.440638477904201</v>
      </c>
      <c r="J42">
        <v>1.56E-3</v>
      </c>
      <c r="K42">
        <v>1.1493650237827499E-3</v>
      </c>
      <c r="L42">
        <f t="shared" si="21"/>
        <v>0</v>
      </c>
      <c r="M42">
        <f t="shared" si="21"/>
        <v>0</v>
      </c>
      <c r="N42">
        <f>J43-K43</f>
        <v>0</v>
      </c>
      <c r="O42">
        <f t="shared" si="22"/>
        <v>0</v>
      </c>
      <c r="P42" t="e">
        <f t="shared" si="23"/>
        <v>#DIV/0!</v>
      </c>
      <c r="Q42">
        <f t="shared" si="24"/>
        <v>0</v>
      </c>
    </row>
    <row r="43" spans="1:17" x14ac:dyDescent="0.2">
      <c r="A43" t="s">
        <v>23</v>
      </c>
      <c r="B43">
        <v>0</v>
      </c>
      <c r="C43">
        <v>0</v>
      </c>
      <c r="D43">
        <f t="shared" si="5"/>
        <v>0</v>
      </c>
      <c r="J43">
        <v>0</v>
      </c>
    </row>
    <row r="44" spans="1:17" x14ac:dyDescent="0.2">
      <c r="A44" t="s">
        <v>24</v>
      </c>
      <c r="B44">
        <v>2.5000000000000001E-2</v>
      </c>
      <c r="C44">
        <v>2.5000000000000001E-3</v>
      </c>
      <c r="D44">
        <f t="shared" si="5"/>
        <v>250</v>
      </c>
      <c r="E44">
        <v>0.77800000000000002</v>
      </c>
      <c r="F44">
        <v>0.78</v>
      </c>
      <c r="G44">
        <v>0.77900000000000003</v>
      </c>
      <c r="H44">
        <v>2.52873591770328E-2</v>
      </c>
      <c r="I44">
        <v>-1.1494367081310899</v>
      </c>
      <c r="J44">
        <v>2.5000000000000001E-2</v>
      </c>
      <c r="K44">
        <v>2.52873591770328E-2</v>
      </c>
      <c r="L44">
        <f t="shared" ref="L44:M51" si="25">J45*10000</f>
        <v>62.5</v>
      </c>
      <c r="M44">
        <f t="shared" si="25"/>
        <v>79.973673891917102</v>
      </c>
      <c r="O44">
        <f t="shared" ref="O44:O51" si="26">N45*10000</f>
        <v>0</v>
      </c>
      <c r="P44">
        <f t="shared" ref="P44:P51" si="27">((L45-M45)/L45)*100</f>
        <v>65.757817303970256</v>
      </c>
      <c r="Q44">
        <f t="shared" ref="Q44:Q51" si="28">1000*N45*408.58018</f>
        <v>0</v>
      </c>
    </row>
    <row r="45" spans="1:17" x14ac:dyDescent="0.2">
      <c r="A45" t="s">
        <v>24</v>
      </c>
      <c r="B45">
        <v>6.2500000000000003E-3</v>
      </c>
      <c r="C45">
        <v>6.2500000000000001E-4</v>
      </c>
      <c r="D45">
        <f t="shared" si="5"/>
        <v>62.5</v>
      </c>
      <c r="E45">
        <v>0.21</v>
      </c>
      <c r="F45">
        <v>0.28000000000000003</v>
      </c>
      <c r="G45">
        <v>0.245</v>
      </c>
      <c r="H45">
        <v>7.9973673891917101E-3</v>
      </c>
      <c r="I45">
        <v>-27.957878227067301</v>
      </c>
      <c r="J45">
        <v>6.2500000000000003E-3</v>
      </c>
      <c r="K45">
        <v>7.9973673891917101E-3</v>
      </c>
      <c r="L45">
        <f t="shared" si="25"/>
        <v>15.6</v>
      </c>
      <c r="M45">
        <f t="shared" si="25"/>
        <v>5.34178050058064</v>
      </c>
      <c r="O45">
        <f t="shared" si="26"/>
        <v>0</v>
      </c>
      <c r="P45" t="e">
        <f t="shared" si="27"/>
        <v>#DIV/0!</v>
      </c>
      <c r="Q45">
        <f t="shared" si="28"/>
        <v>0</v>
      </c>
    </row>
    <row r="46" spans="1:17" x14ac:dyDescent="0.2">
      <c r="A46" t="s">
        <v>24</v>
      </c>
      <c r="B46">
        <v>1.56E-3</v>
      </c>
      <c r="C46">
        <v>1.56E-4</v>
      </c>
      <c r="D46">
        <f t="shared" si="5"/>
        <v>15.6</v>
      </c>
      <c r="E46">
        <v>1.4999999999999999E-2</v>
      </c>
      <c r="F46">
        <v>1.4E-2</v>
      </c>
      <c r="G46">
        <v>1.4500000000000001E-2</v>
      </c>
      <c r="H46">
        <v>5.3417805005806398E-4</v>
      </c>
      <c r="I46">
        <v>65.812604796283907</v>
      </c>
      <c r="J46">
        <v>1.56E-3</v>
      </c>
      <c r="K46">
        <v>5.3417805005806398E-4</v>
      </c>
      <c r="L46">
        <f t="shared" si="25"/>
        <v>0</v>
      </c>
      <c r="M46">
        <f t="shared" si="25"/>
        <v>0</v>
      </c>
      <c r="N46">
        <f>J47-K47</f>
        <v>0</v>
      </c>
      <c r="O46">
        <f t="shared" si="26"/>
        <v>-17.281918260194999</v>
      </c>
      <c r="P46">
        <f t="shared" si="27"/>
        <v>-6.9127673040780113</v>
      </c>
      <c r="Q46">
        <f t="shared" si="28"/>
        <v>-706.10492734957586</v>
      </c>
    </row>
    <row r="47" spans="1:17" x14ac:dyDescent="0.2">
      <c r="A47" t="s">
        <v>24</v>
      </c>
      <c r="B47">
        <v>0</v>
      </c>
      <c r="C47">
        <v>0</v>
      </c>
      <c r="D47">
        <f t="shared" si="5"/>
        <v>0</v>
      </c>
      <c r="J47">
        <v>0</v>
      </c>
      <c r="L47">
        <f t="shared" si="25"/>
        <v>250</v>
      </c>
      <c r="M47">
        <f t="shared" si="25"/>
        <v>267.28191826019503</v>
      </c>
      <c r="N47">
        <f>J48-K48</f>
        <v>-1.7281918260194998E-3</v>
      </c>
      <c r="O47">
        <f t="shared" si="26"/>
        <v>0</v>
      </c>
      <c r="P47">
        <f t="shared" si="27"/>
        <v>-78.20894050184161</v>
      </c>
      <c r="Q47">
        <f t="shared" si="28"/>
        <v>0</v>
      </c>
    </row>
    <row r="48" spans="1:17" x14ac:dyDescent="0.2">
      <c r="A48" t="s">
        <v>25</v>
      </c>
      <c r="B48">
        <v>2.5000000000000001E-2</v>
      </c>
      <c r="C48">
        <v>2.5000000000000001E-3</v>
      </c>
      <c r="D48">
        <f t="shared" si="5"/>
        <v>250</v>
      </c>
      <c r="E48">
        <v>0.82799999999999996</v>
      </c>
      <c r="F48">
        <v>0.81899999999999995</v>
      </c>
      <c r="G48">
        <v>0.82350000000000001</v>
      </c>
      <c r="H48">
        <v>2.6728191826019501E-2</v>
      </c>
      <c r="I48">
        <v>-6.9127673040780797</v>
      </c>
      <c r="J48">
        <v>2.5000000000000001E-2</v>
      </c>
      <c r="K48">
        <v>2.6728191826019501E-2</v>
      </c>
      <c r="L48">
        <f t="shared" si="25"/>
        <v>62.5</v>
      </c>
      <c r="M48">
        <f t="shared" si="25"/>
        <v>111.380587813651</v>
      </c>
      <c r="O48">
        <f t="shared" si="26"/>
        <v>0</v>
      </c>
      <c r="P48">
        <f t="shared" si="27"/>
        <v>52.266874897727234</v>
      </c>
      <c r="Q48">
        <f t="shared" si="28"/>
        <v>0</v>
      </c>
    </row>
    <row r="49" spans="1:17" x14ac:dyDescent="0.2">
      <c r="A49" t="s">
        <v>25</v>
      </c>
      <c r="B49">
        <v>6.2500000000000003E-3</v>
      </c>
      <c r="C49">
        <v>6.2500000000000001E-4</v>
      </c>
      <c r="D49">
        <f t="shared" si="5"/>
        <v>62.5</v>
      </c>
      <c r="E49">
        <v>0.34200000000000003</v>
      </c>
      <c r="F49">
        <v>0.34200000000000003</v>
      </c>
      <c r="G49">
        <v>0.34200000000000003</v>
      </c>
      <c r="H49">
        <v>1.11380587813651E-2</v>
      </c>
      <c r="I49">
        <v>-78.208940501841298</v>
      </c>
      <c r="J49">
        <v>6.2500000000000003E-3</v>
      </c>
      <c r="K49">
        <v>1.11380587813651E-2</v>
      </c>
      <c r="L49">
        <f t="shared" si="25"/>
        <v>15.6</v>
      </c>
      <c r="M49">
        <f t="shared" si="25"/>
        <v>7.4463675159545506</v>
      </c>
      <c r="O49">
        <f t="shared" si="26"/>
        <v>0</v>
      </c>
      <c r="P49" t="e">
        <f t="shared" si="27"/>
        <v>#DIV/0!</v>
      </c>
      <c r="Q49">
        <f t="shared" si="28"/>
        <v>0</v>
      </c>
    </row>
    <row r="50" spans="1:17" x14ac:dyDescent="0.2">
      <c r="A50" t="s">
        <v>25</v>
      </c>
      <c r="B50">
        <v>1.56E-3</v>
      </c>
      <c r="C50">
        <v>1.56E-4</v>
      </c>
      <c r="D50">
        <f t="shared" si="5"/>
        <v>15.6</v>
      </c>
      <c r="E50">
        <v>2.1000000000000001E-2</v>
      </c>
      <c r="F50">
        <v>2.1000000000000001E-2</v>
      </c>
      <c r="G50">
        <v>2.1000000000000001E-2</v>
      </c>
      <c r="H50">
        <v>7.4463675159545505E-4</v>
      </c>
      <c r="I50">
        <v>52.343247897890897</v>
      </c>
      <c r="J50">
        <v>1.56E-3</v>
      </c>
      <c r="K50">
        <v>7.4463675159545505E-4</v>
      </c>
      <c r="L50">
        <f t="shared" si="25"/>
        <v>0</v>
      </c>
      <c r="M50">
        <f t="shared" si="25"/>
        <v>0</v>
      </c>
      <c r="N50">
        <f>J51-K51</f>
        <v>0</v>
      </c>
      <c r="O50">
        <f t="shared" si="26"/>
        <v>0</v>
      </c>
      <c r="P50" t="e">
        <f t="shared" si="27"/>
        <v>#DIV/0!</v>
      </c>
      <c r="Q50">
        <f t="shared" si="28"/>
        <v>0</v>
      </c>
    </row>
    <row r="51" spans="1:17" x14ac:dyDescent="0.2">
      <c r="A51" t="s">
        <v>25</v>
      </c>
      <c r="B51">
        <v>0</v>
      </c>
      <c r="C51">
        <v>0</v>
      </c>
      <c r="D51">
        <f t="shared" si="5"/>
        <v>0</v>
      </c>
      <c r="J51">
        <v>0</v>
      </c>
      <c r="L51">
        <f t="shared" si="25"/>
        <v>0</v>
      </c>
      <c r="M51">
        <f t="shared" si="25"/>
        <v>0</v>
      </c>
      <c r="N51">
        <f>J52-K52</f>
        <v>0</v>
      </c>
      <c r="O51">
        <f t="shared" si="26"/>
        <v>0</v>
      </c>
      <c r="P51" t="e">
        <f t="shared" si="27"/>
        <v>#DIV/0!</v>
      </c>
      <c r="Q51">
        <f t="shared" si="28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9"/>
  <sheetViews>
    <sheetView tabSelected="1" workbookViewId="0">
      <selection activeCell="K27" sqref="K27"/>
    </sheetView>
  </sheetViews>
  <sheetFormatPr defaultRowHeight="14.25" x14ac:dyDescent="0.2"/>
  <cols>
    <col min="1" max="16384" width="9" style="2"/>
  </cols>
  <sheetData>
    <row r="4" spans="1:9" x14ac:dyDescent="0.2">
      <c r="B4" s="3" t="s">
        <v>27</v>
      </c>
      <c r="C4" s="3" t="s">
        <v>28</v>
      </c>
      <c r="D4" s="3"/>
      <c r="E4" s="3" t="s">
        <v>27</v>
      </c>
      <c r="F4" s="3" t="s">
        <v>28</v>
      </c>
      <c r="G4" s="3"/>
      <c r="H4" s="3" t="s">
        <v>27</v>
      </c>
      <c r="I4" s="3" t="s">
        <v>28</v>
      </c>
    </row>
    <row r="5" spans="1:9" x14ac:dyDescent="0.2">
      <c r="B5" s="3" t="s">
        <v>29</v>
      </c>
      <c r="C5" s="3"/>
      <c r="D5" s="3"/>
      <c r="E5" s="3" t="s">
        <v>30</v>
      </c>
      <c r="F5" s="3"/>
      <c r="G5" s="3"/>
      <c r="H5" s="3" t="s">
        <v>31</v>
      </c>
      <c r="I5" s="3"/>
    </row>
    <row r="6" spans="1:9" x14ac:dyDescent="0.2">
      <c r="A6" s="3"/>
      <c r="B6" s="3" t="s">
        <v>5</v>
      </c>
      <c r="C6" s="3" t="s">
        <v>32</v>
      </c>
      <c r="D6" s="3"/>
      <c r="E6" s="3" t="s">
        <v>33</v>
      </c>
      <c r="F6" s="3" t="s">
        <v>34</v>
      </c>
      <c r="G6" s="3"/>
      <c r="H6" s="3" t="s">
        <v>35</v>
      </c>
      <c r="I6" s="3" t="s">
        <v>36</v>
      </c>
    </row>
    <row r="7" spans="1:9" x14ac:dyDescent="0.2">
      <c r="A7" s="2" t="s">
        <v>14</v>
      </c>
      <c r="B7" s="2">
        <v>209.02456412562299</v>
      </c>
      <c r="C7" s="2">
        <v>993.7454132831856</v>
      </c>
      <c r="E7" s="2">
        <v>2.3201973264811118</v>
      </c>
      <c r="F7" s="2">
        <v>2.9972751371458854</v>
      </c>
      <c r="H7" s="2">
        <v>209.02456412562299</v>
      </c>
      <c r="I7" s="2">
        <v>0.21034015486424962</v>
      </c>
    </row>
    <row r="8" spans="1:9" x14ac:dyDescent="0.2">
      <c r="A8" s="2" t="s">
        <v>14</v>
      </c>
      <c r="B8" s="2">
        <v>10.310818024189206</v>
      </c>
      <c r="C8" s="2">
        <v>1265.7036857512717</v>
      </c>
      <c r="E8" s="2">
        <v>1.0132931220534862</v>
      </c>
      <c r="F8" s="2">
        <v>3.1023320447765124</v>
      </c>
      <c r="H8" s="2">
        <v>10.310818024189206</v>
      </c>
      <c r="I8" s="2">
        <v>8.1463127114693619E-3</v>
      </c>
    </row>
    <row r="9" spans="1:9" x14ac:dyDescent="0.2">
      <c r="A9" s="2" t="s">
        <v>14</v>
      </c>
      <c r="B9" s="2">
        <v>9.6236235131756018</v>
      </c>
      <c r="C9" s="2">
        <v>144.94041601029255</v>
      </c>
      <c r="E9" s="2">
        <v>0.98333862458235211</v>
      </c>
      <c r="F9" s="2">
        <v>2.1611895035029933</v>
      </c>
      <c r="H9" s="2">
        <v>9.6236235131756001</v>
      </c>
      <c r="I9" s="2">
        <v>6.6397101499227146E-2</v>
      </c>
    </row>
    <row r="10" spans="1:9" x14ac:dyDescent="0.2">
      <c r="A10" s="2" t="s">
        <v>14</v>
      </c>
      <c r="B10" s="2">
        <v>0</v>
      </c>
      <c r="C10" s="2">
        <v>0</v>
      </c>
      <c r="E10" s="2" t="e">
        <v>#NUM!</v>
      </c>
      <c r="F10" s="2" t="e">
        <v>#NUM!</v>
      </c>
      <c r="H10" s="2">
        <v>0</v>
      </c>
      <c r="I10" s="2" t="e">
        <v>#DIV/0!</v>
      </c>
    </row>
    <row r="11" spans="1:9" x14ac:dyDescent="0.2">
      <c r="A11" s="2" t="s">
        <v>15</v>
      </c>
      <c r="B11" s="2">
        <v>184.97275624014716</v>
      </c>
      <c r="C11" s="2">
        <v>1577.0552245720171</v>
      </c>
      <c r="E11" s="2">
        <v>2.2671077679389406</v>
      </c>
      <c r="F11" s="2">
        <v>3.1978469015134063</v>
      </c>
      <c r="H11" s="2">
        <v>184.97275624014716</v>
      </c>
      <c r="I11" s="2">
        <v>0.11728996762960237</v>
      </c>
    </row>
    <row r="12" spans="1:9" x14ac:dyDescent="0.2">
      <c r="A12" s="2" t="s">
        <v>15</v>
      </c>
      <c r="B12" s="2">
        <v>44.441478737864927</v>
      </c>
      <c r="C12" s="2">
        <v>437.95928687473901</v>
      </c>
      <c r="E12" s="2">
        <v>1.6477885011466529</v>
      </c>
      <c r="F12" s="2">
        <v>2.6414337399391212</v>
      </c>
      <c r="H12" s="2">
        <v>44.441478737864927</v>
      </c>
      <c r="I12" s="2">
        <v>0.10147399557387547</v>
      </c>
    </row>
    <row r="13" spans="1:9" x14ac:dyDescent="0.2">
      <c r="A13" s="2" t="s">
        <v>15</v>
      </c>
      <c r="B13" s="2">
        <v>9.3945586761710675</v>
      </c>
      <c r="C13" s="2">
        <v>150.49574754637666</v>
      </c>
      <c r="E13" s="2">
        <v>0.97287638326513037</v>
      </c>
      <c r="F13" s="2">
        <v>2.1775242285462406</v>
      </c>
      <c r="H13" s="2">
        <v>9.3945586761710675</v>
      </c>
      <c r="I13" s="2">
        <v>6.2424080609161714E-2</v>
      </c>
    </row>
    <row r="14" spans="1:9" x14ac:dyDescent="0.2">
      <c r="A14" s="2" t="s">
        <v>15</v>
      </c>
      <c r="B14" s="2">
        <v>0</v>
      </c>
      <c r="C14" s="2">
        <v>0</v>
      </c>
      <c r="E14" s="2" t="e">
        <v>#NUM!</v>
      </c>
      <c r="F14" s="2" t="e">
        <v>#NUM!</v>
      </c>
      <c r="H14" s="2">
        <v>0</v>
      </c>
      <c r="I14" s="2" t="e">
        <v>#DIV/0!</v>
      </c>
    </row>
    <row r="15" spans="1:9" x14ac:dyDescent="0.2">
      <c r="C15" s="2">
        <v>0</v>
      </c>
    </row>
    <row r="16" spans="1:9" x14ac:dyDescent="0.2">
      <c r="A16" s="2" t="s">
        <v>16</v>
      </c>
      <c r="B16" s="2">
        <v>184.62915898464036</v>
      </c>
      <c r="C16" s="2">
        <v>6537.0841015359656</v>
      </c>
      <c r="E16" s="2">
        <v>2.2663002914140389</v>
      </c>
      <c r="F16" s="2">
        <v>3.8153840723298522</v>
      </c>
      <c r="H16" s="2">
        <v>184.62915898464036</v>
      </c>
      <c r="I16" s="2">
        <v>2.8243350722879569E-2</v>
      </c>
    </row>
    <row r="17" spans="1:9" x14ac:dyDescent="0.2">
      <c r="A17" s="2" t="s">
        <v>16</v>
      </c>
      <c r="B17" s="2">
        <v>47.762918874430682</v>
      </c>
      <c r="C17" s="2">
        <v>1473.7081125569323</v>
      </c>
      <c r="E17" s="2">
        <v>1.6790908594178715</v>
      </c>
      <c r="F17" s="2">
        <v>3.1684114742565552</v>
      </c>
      <c r="H17" s="2">
        <v>47.762918874430682</v>
      </c>
      <c r="I17" s="2">
        <v>3.241002642752671E-2</v>
      </c>
    </row>
    <row r="18" spans="1:9" x14ac:dyDescent="0.2">
      <c r="A18" s="2" t="s">
        <v>16</v>
      </c>
      <c r="B18" s="2">
        <v>4.6987295175780988</v>
      </c>
      <c r="C18" s="2">
        <v>1090.1270482421899</v>
      </c>
      <c r="E18" s="2">
        <v>0.67198044557535208</v>
      </c>
      <c r="F18" s="2">
        <v>3.0374771154958027</v>
      </c>
      <c r="H18" s="2">
        <v>4.6987295175780988</v>
      </c>
      <c r="I18" s="2">
        <v>4.3102586300878551E-3</v>
      </c>
    </row>
    <row r="19" spans="1:9" x14ac:dyDescent="0.2">
      <c r="A19" s="2" t="s">
        <v>16</v>
      </c>
      <c r="B19" s="2">
        <v>0</v>
      </c>
      <c r="C19" s="2">
        <v>0</v>
      </c>
      <c r="E19" s="2" t="e">
        <v>#NUM!</v>
      </c>
      <c r="F19" s="2" t="e">
        <v>#NUM!</v>
      </c>
      <c r="H19" s="2">
        <v>0</v>
      </c>
      <c r="I19" s="2" t="e">
        <v>#DIV/0!</v>
      </c>
    </row>
    <row r="20" spans="1:9" x14ac:dyDescent="0.2">
      <c r="A20" s="2" t="s">
        <v>17</v>
      </c>
      <c r="B20" s="2">
        <v>179.70426498904291</v>
      </c>
      <c r="C20" s="2">
        <v>7029.5735010957105</v>
      </c>
      <c r="E20" s="2">
        <v>2.2545583845058927</v>
      </c>
      <c r="F20" s="2">
        <v>3.8469289762659713</v>
      </c>
      <c r="H20" s="2">
        <v>179.70426498904291</v>
      </c>
      <c r="I20" s="2">
        <v>2.5564035280523367E-2</v>
      </c>
    </row>
    <row r="21" spans="1:9" x14ac:dyDescent="0.2">
      <c r="A21" s="2" t="s">
        <v>17</v>
      </c>
      <c r="B21" s="2">
        <v>40.089246834778763</v>
      </c>
      <c r="C21" s="2">
        <v>2241.075316522124</v>
      </c>
      <c r="E21" s="2">
        <v>1.6030278971442076</v>
      </c>
      <c r="F21" s="2">
        <v>3.3504564522513971</v>
      </c>
      <c r="H21" s="2">
        <v>40.089246834778763</v>
      </c>
      <c r="I21" s="2">
        <v>1.7888397832604926E-2</v>
      </c>
    </row>
    <row r="22" spans="1:9" x14ac:dyDescent="0.2">
      <c r="A22" s="2" t="s">
        <v>17</v>
      </c>
      <c r="B22" s="2">
        <v>9.2800262576687995</v>
      </c>
      <c r="C22" s="2">
        <v>631.99737423312001</v>
      </c>
      <c r="E22" s="2">
        <v>0.96754920504909203</v>
      </c>
      <c r="F22" s="2">
        <v>2.8007152739177714</v>
      </c>
      <c r="H22" s="2">
        <v>9.2800262576687995</v>
      </c>
      <c r="I22" s="2">
        <v>1.4683646856807585E-2</v>
      </c>
    </row>
    <row r="23" spans="1:9" x14ac:dyDescent="0.2">
      <c r="A23" s="2" t="s">
        <v>17</v>
      </c>
      <c r="B23" s="2">
        <v>0</v>
      </c>
      <c r="C23" s="2">
        <v>0</v>
      </c>
      <c r="E23" s="2" t="e">
        <v>#NUM!</v>
      </c>
      <c r="F23" s="2" t="e">
        <v>#NUM!</v>
      </c>
      <c r="H23" s="2">
        <v>0</v>
      </c>
      <c r="I23" s="2" t="e">
        <v>#DIV/0!</v>
      </c>
    </row>
    <row r="24" spans="1:9" x14ac:dyDescent="0.2">
      <c r="C24" s="2">
        <v>0</v>
      </c>
    </row>
    <row r="25" spans="1:9" x14ac:dyDescent="0.2">
      <c r="A25" s="2" t="s">
        <v>18</v>
      </c>
      <c r="B25" s="2">
        <v>207.5356426850939</v>
      </c>
      <c r="C25" s="2">
        <v>1477.8778647879151</v>
      </c>
      <c r="E25" s="2">
        <v>2.3170926942632599</v>
      </c>
      <c r="F25" s="2">
        <v>3.169638544450974</v>
      </c>
      <c r="H25" s="2">
        <v>207.5356426850939</v>
      </c>
      <c r="I25" s="2">
        <v>0.14042814202029921</v>
      </c>
    </row>
    <row r="26" spans="1:9" x14ac:dyDescent="0.2">
      <c r="A26" s="2" t="s">
        <v>18</v>
      </c>
      <c r="B26" s="2">
        <v>42.952557297335446</v>
      </c>
      <c r="C26" s="2">
        <v>680.30543048716515</v>
      </c>
      <c r="E26" s="2">
        <v>1.6329890258403419</v>
      </c>
      <c r="F26" s="2">
        <v>2.8327039376975907</v>
      </c>
      <c r="H26" s="2">
        <v>42.952557297335446</v>
      </c>
      <c r="I26" s="2">
        <v>6.3137166590860841E-2</v>
      </c>
    </row>
    <row r="27" spans="1:9" x14ac:dyDescent="0.2">
      <c r="A27" s="2" t="s">
        <v>18</v>
      </c>
      <c r="B27" s="2">
        <v>11.799739464718686</v>
      </c>
      <c r="C27" s="2">
        <v>132.25964739958164</v>
      </c>
      <c r="E27" s="2">
        <v>1.0718724182989934</v>
      </c>
      <c r="F27" s="2">
        <v>2.1214273605529006</v>
      </c>
      <c r="H27" s="2">
        <v>11.799739464718686</v>
      </c>
      <c r="I27" s="2">
        <v>8.9216474538673318E-2</v>
      </c>
    </row>
    <row r="28" spans="1:9" x14ac:dyDescent="0.2">
      <c r="A28" s="2" t="s">
        <v>18</v>
      </c>
      <c r="B28" s="2">
        <v>0</v>
      </c>
      <c r="C28" s="2">
        <v>0</v>
      </c>
      <c r="E28" s="2" t="e">
        <v>#NUM!</v>
      </c>
      <c r="F28" s="2" t="e">
        <v>#NUM!</v>
      </c>
      <c r="H28" s="2">
        <v>0</v>
      </c>
      <c r="I28" s="2" t="e">
        <v>#DIV/0!</v>
      </c>
    </row>
    <row r="29" spans="1:9" x14ac:dyDescent="0.2">
      <c r="A29" s="2" t="s">
        <v>19</v>
      </c>
      <c r="B29" s="2">
        <v>206.04672124456442</v>
      </c>
      <c r="C29" s="2">
        <v>1529.6964764072702</v>
      </c>
      <c r="E29" s="2">
        <v>2.3139657081266951</v>
      </c>
      <c r="F29" s="2">
        <v>3.1846052663088646</v>
      </c>
      <c r="H29" s="2">
        <v>206.04672124456442</v>
      </c>
      <c r="I29" s="2">
        <v>0.13469778117584291</v>
      </c>
    </row>
    <row r="30" spans="1:9" x14ac:dyDescent="0.2">
      <c r="A30" s="2" t="s">
        <v>19</v>
      </c>
      <c r="B30" s="2">
        <v>46.044932596896665</v>
      </c>
      <c r="C30" s="2">
        <v>572.68216020081184</v>
      </c>
      <c r="E30" s="2">
        <v>1.6631818415621684</v>
      </c>
      <c r="F30" s="2">
        <v>2.7579136544822478</v>
      </c>
      <c r="H30" s="2">
        <v>46.044932596896665</v>
      </c>
      <c r="I30" s="2">
        <v>8.0402247174507654E-2</v>
      </c>
    </row>
    <row r="31" spans="1:9" x14ac:dyDescent="0.2">
      <c r="A31" s="2" t="s">
        <v>19</v>
      </c>
      <c r="B31" s="2">
        <v>9.7381559316778681</v>
      </c>
      <c r="C31" s="2">
        <v>204.00849425715063</v>
      </c>
      <c r="E31" s="2">
        <v>0.98847672438168344</v>
      </c>
      <c r="F31" s="2">
        <v>2.3096482504269189</v>
      </c>
      <c r="H31" s="2">
        <v>9.7381559316778681</v>
      </c>
      <c r="I31" s="2">
        <v>4.773407091276808E-2</v>
      </c>
    </row>
    <row r="32" spans="1:9" x14ac:dyDescent="0.2">
      <c r="A32" s="2" t="s">
        <v>19</v>
      </c>
      <c r="B32" s="2">
        <v>0</v>
      </c>
      <c r="C32" s="2">
        <v>0</v>
      </c>
      <c r="E32" s="2" t="e">
        <v>#NUM!</v>
      </c>
      <c r="F32" s="2" t="e">
        <v>#NUM!</v>
      </c>
      <c r="H32" s="2">
        <v>0</v>
      </c>
      <c r="I32" s="2" t="e">
        <v>#DIV/0!</v>
      </c>
    </row>
    <row r="33" spans="1:9" x14ac:dyDescent="0.2">
      <c r="C33" s="2">
        <v>0</v>
      </c>
    </row>
    <row r="34" spans="1:9" x14ac:dyDescent="0.2">
      <c r="A34" s="2" t="s">
        <v>20</v>
      </c>
      <c r="B34" s="2">
        <v>212.34600426218907</v>
      </c>
      <c r="C34" s="2">
        <v>980.57280567216139</v>
      </c>
      <c r="E34" s="2">
        <v>2.3270440932371796</v>
      </c>
      <c r="F34" s="2">
        <v>2.9914798447430306</v>
      </c>
      <c r="H34" s="2">
        <v>212.34600426218907</v>
      </c>
      <c r="I34" s="2">
        <v>0.21655302190093931</v>
      </c>
    </row>
    <row r="35" spans="1:9" x14ac:dyDescent="0.2">
      <c r="A35" s="2" t="s">
        <v>20</v>
      </c>
      <c r="B35" s="2">
        <v>51.886085940512309</v>
      </c>
      <c r="C35" s="2">
        <v>276.40401196582576</v>
      </c>
      <c r="E35" s="2">
        <v>1.7150509106534833</v>
      </c>
      <c r="F35" s="2">
        <v>2.4415443424719672</v>
      </c>
      <c r="H35" s="2">
        <v>51.886085940512309</v>
      </c>
      <c r="I35" s="2">
        <v>0.18771828082917782</v>
      </c>
    </row>
    <row r="36" spans="1:9" x14ac:dyDescent="0.2">
      <c r="A36" s="2" t="s">
        <v>20</v>
      </c>
      <c r="B36" s="2">
        <v>14.892114764279906</v>
      </c>
      <c r="C36" s="2">
        <v>18.434511346877457</v>
      </c>
      <c r="E36" s="2">
        <v>1.172956374397109</v>
      </c>
      <c r="F36" s="2">
        <v>1.2656316300263575</v>
      </c>
      <c r="H36" s="2">
        <v>14.892114764279906</v>
      </c>
      <c r="I36" s="2">
        <v>0.80783886722348175</v>
      </c>
    </row>
    <row r="37" spans="1:9" x14ac:dyDescent="0.2">
      <c r="A37" s="2" t="s">
        <v>20</v>
      </c>
      <c r="B37" s="2">
        <v>0</v>
      </c>
      <c r="C37" s="2">
        <v>0</v>
      </c>
      <c r="E37" s="2" t="e">
        <v>#NUM!</v>
      </c>
      <c r="F37" s="2" t="e">
        <v>#NUM!</v>
      </c>
      <c r="H37" s="2">
        <v>0</v>
      </c>
    </row>
    <row r="38" spans="1:9" x14ac:dyDescent="0.2">
      <c r="A38" s="2" t="s">
        <v>21</v>
      </c>
      <c r="B38" s="2">
        <v>190.35577990975375</v>
      </c>
      <c r="C38" s="2">
        <v>1553.2348981834984</v>
      </c>
      <c r="E38" s="2">
        <v>2.2795660681469836</v>
      </c>
      <c r="F38" s="2">
        <v>3.1912371397405157</v>
      </c>
      <c r="H38" s="2">
        <v>190.35577990975375</v>
      </c>
      <c r="I38" s="2">
        <v>0.12255440573243237</v>
      </c>
    </row>
    <row r="39" spans="1:9" x14ac:dyDescent="0.2">
      <c r="A39" s="2" t="s">
        <v>21</v>
      </c>
      <c r="B39" s="2">
        <v>47.648386455928417</v>
      </c>
      <c r="C39" s="2">
        <v>386.7607693768648</v>
      </c>
      <c r="E39" s="2">
        <v>1.6780481984653952</v>
      </c>
      <c r="F39" s="2">
        <v>2.5874424154957194</v>
      </c>
      <c r="H39" s="2">
        <v>47.648386455928417</v>
      </c>
      <c r="I39" s="2">
        <v>0.12319860293146537</v>
      </c>
    </row>
    <row r="40" spans="1:9" x14ac:dyDescent="0.2">
      <c r="A40" s="2" t="s">
        <v>21</v>
      </c>
      <c r="B40" s="2">
        <v>8.7073641651574629</v>
      </c>
      <c r="C40" s="2">
        <v>179.4957248656913</v>
      </c>
      <c r="E40" s="2">
        <v>0.93988670819111775</v>
      </c>
      <c r="F40" s="2">
        <v>2.2540541092410789</v>
      </c>
      <c r="H40" s="2">
        <v>8.7073641651574629</v>
      </c>
      <c r="I40" s="2">
        <v>4.851014792509848E-2</v>
      </c>
    </row>
    <row r="41" spans="1:9" x14ac:dyDescent="0.2">
      <c r="A41" s="2" t="s">
        <v>21</v>
      </c>
      <c r="B41" s="2">
        <v>0</v>
      </c>
      <c r="C41" s="2">
        <v>0</v>
      </c>
      <c r="E41" s="2" t="e">
        <v>#NUM!</v>
      </c>
      <c r="F41" s="2" t="e">
        <v>#NUM!</v>
      </c>
      <c r="H41" s="2">
        <v>0</v>
      </c>
    </row>
    <row r="43" spans="1:9" x14ac:dyDescent="0.2">
      <c r="A43" s="2" t="s">
        <v>22</v>
      </c>
      <c r="B43" s="2">
        <v>276.50972286606549</v>
      </c>
      <c r="E43" s="2">
        <v>2.4417104069348965</v>
      </c>
      <c r="H43" s="2">
        <v>276.50972286606549</v>
      </c>
    </row>
    <row r="44" spans="1:9" x14ac:dyDescent="0.2">
      <c r="A44" s="2" t="s">
        <v>22</v>
      </c>
      <c r="B44" s="2">
        <v>59.25158635592777</v>
      </c>
      <c r="C44" s="2">
        <v>108.25038640291369</v>
      </c>
      <c r="E44" s="2">
        <v>1.7726999823007581</v>
      </c>
      <c r="F44" s="2">
        <v>2.0344294552549984</v>
      </c>
      <c r="H44" s="2">
        <v>59.25158635592777</v>
      </c>
      <c r="I44" s="2">
        <v>0.54735681159963911</v>
      </c>
    </row>
    <row r="45" spans="1:9" x14ac:dyDescent="0.2">
      <c r="A45" s="2" t="s">
        <v>22</v>
      </c>
      <c r="B45" s="2">
        <v>5.3417805005806409</v>
      </c>
      <c r="C45" s="2">
        <v>341.84569648155224</v>
      </c>
      <c r="E45" s="2">
        <v>0.72768603843167878</v>
      </c>
      <c r="F45" s="2">
        <v>2.5338301169080504</v>
      </c>
      <c r="H45" s="2">
        <v>5.3417805005806409</v>
      </c>
      <c r="I45" s="2">
        <v>1.5626291498067494E-2</v>
      </c>
    </row>
    <row r="46" spans="1:9" x14ac:dyDescent="0.2">
      <c r="A46" s="2" t="s">
        <v>22</v>
      </c>
      <c r="B46" s="2">
        <v>0</v>
      </c>
      <c r="C46" s="2">
        <v>0</v>
      </c>
      <c r="E46" s="2" t="e">
        <v>#NUM!</v>
      </c>
      <c r="H46" s="2">
        <v>0</v>
      </c>
    </row>
    <row r="47" spans="1:9" x14ac:dyDescent="0.2">
      <c r="A47" s="2" t="s">
        <v>23</v>
      </c>
      <c r="B47" s="2">
        <v>275.86215763056583</v>
      </c>
      <c r="E47" s="2">
        <v>2.4406921286799026</v>
      </c>
      <c r="H47" s="2">
        <v>275.86215763056583</v>
      </c>
    </row>
    <row r="48" spans="1:9" x14ac:dyDescent="0.2">
      <c r="A48" s="2" t="s">
        <v>23</v>
      </c>
      <c r="B48" s="2">
        <v>56.661325413929113</v>
      </c>
      <c r="C48" s="2">
        <v>194.56844148416945</v>
      </c>
      <c r="E48" s="2">
        <v>1.7532867292600129</v>
      </c>
      <c r="F48" s="2">
        <v>2.2890724001628753</v>
      </c>
      <c r="H48" s="2">
        <v>56.661325413929113</v>
      </c>
      <c r="I48" s="2">
        <v>0.29121539434512667</v>
      </c>
    </row>
    <row r="49" spans="1:9" x14ac:dyDescent="0.2">
      <c r="A49" s="2" t="s">
        <v>23</v>
      </c>
      <c r="B49" s="2">
        <v>11.493650237827463</v>
      </c>
      <c r="C49" s="2">
        <v>136.84031566356933</v>
      </c>
      <c r="E49" s="2">
        <v>1.0604579770248659</v>
      </c>
      <c r="F49" s="2">
        <v>2.1362140673457359</v>
      </c>
      <c r="H49" s="2">
        <v>11.493650237827463</v>
      </c>
      <c r="I49" s="2">
        <v>8.3993157879621805E-2</v>
      </c>
    </row>
    <row r="50" spans="1:9" x14ac:dyDescent="0.2">
      <c r="A50" s="2" t="s">
        <v>23</v>
      </c>
      <c r="B50" s="2">
        <v>0</v>
      </c>
      <c r="C50" s="2">
        <v>0</v>
      </c>
      <c r="E50" s="2" t="e">
        <v>#NUM!</v>
      </c>
      <c r="F50" s="2" t="e">
        <v>#NUM!</v>
      </c>
      <c r="H50" s="2">
        <v>0</v>
      </c>
    </row>
    <row r="52" spans="1:9" x14ac:dyDescent="0.2">
      <c r="A52" s="2" t="s">
        <v>37</v>
      </c>
      <c r="B52" s="2">
        <v>252.87359177032772</v>
      </c>
      <c r="E52" s="2">
        <v>2.4029034772397457</v>
      </c>
      <c r="H52" s="2">
        <v>252.87359177032772</v>
      </c>
    </row>
    <row r="53" spans="1:9" x14ac:dyDescent="0.2">
      <c r="A53" s="2" t="s">
        <v>37</v>
      </c>
      <c r="B53" s="2">
        <v>79.973673891917073</v>
      </c>
      <c r="E53" s="2">
        <v>1.9029470474282584</v>
      </c>
      <c r="H53" s="2">
        <v>79.973673891917073</v>
      </c>
    </row>
    <row r="54" spans="1:9" x14ac:dyDescent="0.2">
      <c r="A54" s="2" t="s">
        <v>37</v>
      </c>
      <c r="B54" s="2">
        <v>5.3417805005806409</v>
      </c>
      <c r="C54" s="2">
        <v>419.13051695522722</v>
      </c>
      <c r="E54" s="2">
        <v>0.72768603843167878</v>
      </c>
      <c r="F54" s="2">
        <v>2.6223492830308355</v>
      </c>
      <c r="H54" s="2">
        <v>5.3417805005806409</v>
      </c>
      <c r="I54" s="2">
        <v>1.2744909484009885E-2</v>
      </c>
    </row>
    <row r="55" spans="1:9" x14ac:dyDescent="0.2">
      <c r="A55" s="2" t="s">
        <v>37</v>
      </c>
      <c r="B55" s="2">
        <v>0</v>
      </c>
      <c r="C55" s="2">
        <v>0</v>
      </c>
      <c r="E55" s="2" t="e">
        <v>#NUM!</v>
      </c>
      <c r="H55" s="2">
        <v>0</v>
      </c>
    </row>
    <row r="56" spans="1:9" x14ac:dyDescent="0.2">
      <c r="A56" s="2" t="s">
        <v>25</v>
      </c>
      <c r="B56" s="2">
        <v>267.2819182601952</v>
      </c>
      <c r="E56" s="2">
        <v>2.4269695795367947</v>
      </c>
      <c r="H56" s="2">
        <v>267.2819182601952</v>
      </c>
    </row>
    <row r="57" spans="1:9" x14ac:dyDescent="0.2">
      <c r="A57" s="2" t="s">
        <v>25</v>
      </c>
      <c r="B57" s="2">
        <v>111.38058781365083</v>
      </c>
      <c r="E57" s="2">
        <v>2.0468095055590494</v>
      </c>
      <c r="H57" s="2">
        <v>111.38058781365083</v>
      </c>
    </row>
    <row r="58" spans="1:9" x14ac:dyDescent="0.2">
      <c r="A58" s="2" t="s">
        <v>25</v>
      </c>
      <c r="B58" s="2">
        <v>7.4463675159545542</v>
      </c>
      <c r="C58" s="2">
        <v>333.14126279851354</v>
      </c>
      <c r="E58" s="2">
        <v>0.87194446704383255</v>
      </c>
      <c r="F58" s="2">
        <v>2.5226284276352184</v>
      </c>
      <c r="H58" s="2">
        <v>7.4463675159545542</v>
      </c>
      <c r="I58" s="2">
        <v>2.2351982019285843E-2</v>
      </c>
    </row>
    <row r="59" spans="1:9" x14ac:dyDescent="0.2">
      <c r="A59" s="2" t="s">
        <v>25</v>
      </c>
      <c r="B59" s="2">
        <v>0</v>
      </c>
      <c r="C59" s="2">
        <v>0</v>
      </c>
      <c r="E59" s="2" t="e">
        <v>#NUM!</v>
      </c>
      <c r="F59" s="2" t="e">
        <v>#NUM!</v>
      </c>
      <c r="H59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Ads_Des_Calculations</vt:lpstr>
      <vt:lpstr>Ads_Des_Isotherms</vt:lpstr>
    </vt:vector>
  </TitlesOfParts>
  <Company>Department of Earth Sciences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CW</cp:lastModifiedBy>
  <dcterms:created xsi:type="dcterms:W3CDTF">2019-05-08T11:42:55Z</dcterms:created>
  <dcterms:modified xsi:type="dcterms:W3CDTF">2019-06-12T08:12:25Z</dcterms:modified>
</cp:coreProperties>
</file>