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4795" windowHeight="11820" activeTab="2"/>
  </bookViews>
  <sheets>
    <sheet name="0-250_Results" sheetId="1" r:id="rId1"/>
    <sheet name="0-250_Calculations" sheetId="2" r:id="rId2"/>
    <sheet name="0-1000_Results" sheetId="3" r:id="rId3"/>
    <sheet name="0-1000_Calculations" sheetId="4" r:id="rId4"/>
    <sheet name="Averaged_standards" sheetId="6" r:id="rId5"/>
  </sheets>
  <calcPr calcId="145621"/>
</workbook>
</file>

<file path=xl/calcChain.xml><?xml version="1.0" encoding="utf-8"?>
<calcChain xmlns="http://schemas.openxmlformats.org/spreadsheetml/2006/main">
  <c r="F14" i="6" l="1"/>
  <c r="U138" i="6" l="1"/>
  <c r="V138" i="6" s="1"/>
  <c r="Q138" i="6"/>
  <c r="R138" i="6" s="1"/>
  <c r="H138" i="6"/>
  <c r="S138" i="6" s="1"/>
  <c r="T138" i="6" s="1"/>
  <c r="H137" i="6"/>
  <c r="U137" i="6" s="1"/>
  <c r="V137" i="6" s="1"/>
  <c r="S136" i="6"/>
  <c r="T136" i="6" s="1"/>
  <c r="H136" i="6"/>
  <c r="U136" i="6" s="1"/>
  <c r="V136" i="6" s="1"/>
  <c r="H135" i="6"/>
  <c r="Q135" i="6" s="1"/>
  <c r="S134" i="6"/>
  <c r="T134" i="6" s="1"/>
  <c r="H134" i="6"/>
  <c r="U134" i="6" s="1"/>
  <c r="V134" i="6" s="1"/>
  <c r="H133" i="6"/>
  <c r="S133" i="6" s="1"/>
  <c r="T133" i="6" s="1"/>
  <c r="U132" i="6"/>
  <c r="V132" i="6" s="1"/>
  <c r="H132" i="6"/>
  <c r="S132" i="6" s="1"/>
  <c r="T132" i="6" s="1"/>
  <c r="H131" i="6"/>
  <c r="U131" i="6" s="1"/>
  <c r="V131" i="6" s="1"/>
  <c r="S130" i="6"/>
  <c r="T130" i="6" s="1"/>
  <c r="H130" i="6"/>
  <c r="U130" i="6" s="1"/>
  <c r="V130" i="6" s="1"/>
  <c r="H129" i="6"/>
  <c r="S129" i="6" s="1"/>
  <c r="T129" i="6" s="1"/>
  <c r="U128" i="6"/>
  <c r="V128" i="6" s="1"/>
  <c r="H128" i="6"/>
  <c r="S128" i="6" s="1"/>
  <c r="T128" i="6" s="1"/>
  <c r="H127" i="6"/>
  <c r="U127" i="6" s="1"/>
  <c r="V127" i="6" s="1"/>
  <c r="S126" i="6"/>
  <c r="T126" i="6" s="1"/>
  <c r="H126" i="6"/>
  <c r="U126" i="6" s="1"/>
  <c r="V126" i="6" s="1"/>
  <c r="H125" i="6"/>
  <c r="S125" i="6" s="1"/>
  <c r="T125" i="6" s="1"/>
  <c r="H124" i="6"/>
  <c r="U124" i="6" s="1"/>
  <c r="H123" i="6"/>
  <c r="U123" i="6" s="1"/>
  <c r="H122" i="6"/>
  <c r="Q122" i="6" s="1"/>
  <c r="H121" i="6"/>
  <c r="U121" i="6" s="1"/>
  <c r="V121" i="6" s="1"/>
  <c r="H120" i="6"/>
  <c r="U120" i="6" s="1"/>
  <c r="H119" i="6"/>
  <c r="U119" i="6" s="1"/>
  <c r="H118" i="6"/>
  <c r="U118" i="6" s="1"/>
  <c r="H117" i="6"/>
  <c r="U117" i="6" s="1"/>
  <c r="H116" i="6"/>
  <c r="U116" i="6" s="1"/>
  <c r="H115" i="6"/>
  <c r="U115" i="6" s="1"/>
  <c r="H114" i="6"/>
  <c r="U114" i="6" s="1"/>
  <c r="H113" i="6"/>
  <c r="U113" i="6" s="1"/>
  <c r="H112" i="6"/>
  <c r="U112" i="6" s="1"/>
  <c r="H111" i="6"/>
  <c r="U111" i="6" s="1"/>
  <c r="H110" i="6"/>
  <c r="S110" i="6" s="1"/>
  <c r="T110" i="6" s="1"/>
  <c r="H109" i="6"/>
  <c r="S109" i="6" s="1"/>
  <c r="T109" i="6" s="1"/>
  <c r="O108" i="6"/>
  <c r="M108" i="6"/>
  <c r="K108" i="6"/>
  <c r="H108" i="6"/>
  <c r="Q108" i="6" s="1"/>
  <c r="O107" i="6"/>
  <c r="M107" i="6"/>
  <c r="K107" i="6"/>
  <c r="H107" i="6"/>
  <c r="S107" i="6" s="1"/>
  <c r="T107" i="6" s="1"/>
  <c r="H106" i="6"/>
  <c r="S106" i="6" s="1"/>
  <c r="H105" i="6"/>
  <c r="Q105" i="6" s="1"/>
  <c r="Q104" i="6"/>
  <c r="L104" i="6"/>
  <c r="M104" i="6" s="1"/>
  <c r="H104" i="6"/>
  <c r="S104" i="6" s="1"/>
  <c r="T104" i="6" s="1"/>
  <c r="S103" i="6"/>
  <c r="T103" i="6" s="1"/>
  <c r="Q103" i="6"/>
  <c r="J103" i="6"/>
  <c r="K103" i="6" s="1"/>
  <c r="H103" i="6"/>
  <c r="U103" i="6" s="1"/>
  <c r="V103" i="6" s="1"/>
  <c r="U102" i="6"/>
  <c r="V102" i="6" s="1"/>
  <c r="J102" i="6"/>
  <c r="K102" i="6" s="1"/>
  <c r="H102" i="6"/>
  <c r="N102" i="6" s="1"/>
  <c r="O102" i="6" s="1"/>
  <c r="L101" i="6"/>
  <c r="M101" i="6" s="1"/>
  <c r="H101" i="6"/>
  <c r="S101" i="6" s="1"/>
  <c r="T101" i="6" s="1"/>
  <c r="N100" i="6"/>
  <c r="L100" i="6"/>
  <c r="H100" i="6"/>
  <c r="Q100" i="6" s="1"/>
  <c r="U99" i="6"/>
  <c r="V99" i="6" s="1"/>
  <c r="Q99" i="6"/>
  <c r="L99" i="6"/>
  <c r="M99" i="6" s="1"/>
  <c r="H99" i="6"/>
  <c r="S99" i="6" s="1"/>
  <c r="T99" i="6" s="1"/>
  <c r="H98" i="6"/>
  <c r="Q98" i="6" s="1"/>
  <c r="H97" i="6"/>
  <c r="H96" i="6"/>
  <c r="S96" i="6" s="1"/>
  <c r="T96" i="6" s="1"/>
  <c r="S95" i="6"/>
  <c r="T95" i="6" s="1"/>
  <c r="H95" i="6"/>
  <c r="Q95" i="6" s="1"/>
  <c r="H94" i="6"/>
  <c r="O93" i="6"/>
  <c r="M93" i="6"/>
  <c r="H93" i="6"/>
  <c r="U93" i="6" s="1"/>
  <c r="V93" i="6" s="1"/>
  <c r="N92" i="6"/>
  <c r="L92" i="6"/>
  <c r="H92" i="6"/>
  <c r="Q92" i="6" s="1"/>
  <c r="H91" i="6"/>
  <c r="H90" i="6"/>
  <c r="S90" i="6" s="1"/>
  <c r="T90" i="6" s="1"/>
  <c r="H89" i="6"/>
  <c r="Q89" i="6" s="1"/>
  <c r="U88" i="6"/>
  <c r="V88" i="6" s="1"/>
  <c r="S88" i="6"/>
  <c r="T88" i="6" s="1"/>
  <c r="Q88" i="6"/>
  <c r="R88" i="6" s="1"/>
  <c r="L88" i="6"/>
  <c r="M88" i="6" s="1"/>
  <c r="K88" i="6"/>
  <c r="J88" i="6"/>
  <c r="H88" i="6"/>
  <c r="N88" i="6" s="1"/>
  <c r="O88" i="6" s="1"/>
  <c r="H87" i="6"/>
  <c r="N87" i="6" s="1"/>
  <c r="O87" i="6" s="1"/>
  <c r="H86" i="6"/>
  <c r="U86" i="6" s="1"/>
  <c r="V86" i="6" s="1"/>
  <c r="H85" i="6"/>
  <c r="Q85" i="6" s="1"/>
  <c r="U84" i="6"/>
  <c r="V84" i="6" s="1"/>
  <c r="N84" i="6"/>
  <c r="L84" i="6"/>
  <c r="H84" i="6"/>
  <c r="Q84" i="6" s="1"/>
  <c r="H83" i="6"/>
  <c r="Q83" i="6" s="1"/>
  <c r="U82" i="6"/>
  <c r="V82" i="6" s="1"/>
  <c r="O82" i="6"/>
  <c r="M82" i="6"/>
  <c r="K82" i="6"/>
  <c r="H82" i="6"/>
  <c r="Q82" i="6" s="1"/>
  <c r="S81" i="6"/>
  <c r="Q81" i="6"/>
  <c r="H81" i="6"/>
  <c r="J81" i="6" s="1"/>
  <c r="H80" i="6"/>
  <c r="S80" i="6" s="1"/>
  <c r="T80" i="6" s="1"/>
  <c r="U79" i="6"/>
  <c r="V79" i="6" s="1"/>
  <c r="N79" i="6"/>
  <c r="O79" i="6" s="1"/>
  <c r="L79" i="6"/>
  <c r="M79" i="6" s="1"/>
  <c r="H79" i="6"/>
  <c r="S79" i="6" s="1"/>
  <c r="T79" i="6" s="1"/>
  <c r="L78" i="6"/>
  <c r="M78" i="6" s="1"/>
  <c r="H78" i="6"/>
  <c r="H77" i="6"/>
  <c r="N77" i="6" s="1"/>
  <c r="O77" i="6" s="1"/>
  <c r="Q76" i="6"/>
  <c r="R76" i="6" s="1"/>
  <c r="H76" i="6"/>
  <c r="L76" i="6" s="1"/>
  <c r="M76" i="6" s="1"/>
  <c r="U75" i="6"/>
  <c r="V75" i="6" s="1"/>
  <c r="S75" i="6"/>
  <c r="T75" i="6" s="1"/>
  <c r="H75" i="6"/>
  <c r="J75" i="6" s="1"/>
  <c r="H74" i="6"/>
  <c r="S74" i="6" s="1"/>
  <c r="T74" i="6" s="1"/>
  <c r="H73" i="6"/>
  <c r="S73" i="6" s="1"/>
  <c r="T73" i="6" s="1"/>
  <c r="S72" i="6"/>
  <c r="T72" i="6" s="1"/>
  <c r="H72" i="6"/>
  <c r="U72" i="6" s="1"/>
  <c r="V72" i="6" s="1"/>
  <c r="V71" i="6"/>
  <c r="S71" i="6"/>
  <c r="H71" i="6"/>
  <c r="U71" i="6" s="1"/>
  <c r="H70" i="6"/>
  <c r="H69" i="6"/>
  <c r="S68" i="6"/>
  <c r="T68" i="6" s="1"/>
  <c r="H68" i="6"/>
  <c r="J68" i="6" s="1"/>
  <c r="K68" i="6" s="1"/>
  <c r="S67" i="6"/>
  <c r="T67" i="6" s="1"/>
  <c r="H67" i="6"/>
  <c r="H66" i="6"/>
  <c r="H65" i="6"/>
  <c r="U65" i="6" s="1"/>
  <c r="V65" i="6" s="1"/>
  <c r="S64" i="6"/>
  <c r="T64" i="6" s="1"/>
  <c r="H64" i="6"/>
  <c r="J64" i="6" s="1"/>
  <c r="K64" i="6" s="1"/>
  <c r="S63" i="6"/>
  <c r="T63" i="6" s="1"/>
  <c r="H63" i="6"/>
  <c r="H62" i="6"/>
  <c r="O61" i="6"/>
  <c r="M61" i="6"/>
  <c r="K61" i="6"/>
  <c r="H61" i="6"/>
  <c r="Q61" i="6" s="1"/>
  <c r="H60" i="6"/>
  <c r="U60" i="6" s="1"/>
  <c r="Q59" i="6"/>
  <c r="H59" i="6"/>
  <c r="H58" i="6"/>
  <c r="S58" i="6" s="1"/>
  <c r="T58" i="6" s="1"/>
  <c r="U57" i="6"/>
  <c r="L57" i="6"/>
  <c r="J57" i="6"/>
  <c r="H57" i="6"/>
  <c r="Q57" i="6" s="1"/>
  <c r="Q56" i="6"/>
  <c r="L56" i="6"/>
  <c r="J56" i="6"/>
  <c r="H56" i="6"/>
  <c r="N56" i="6" s="1"/>
  <c r="Q55" i="6"/>
  <c r="H55" i="6"/>
  <c r="H54" i="6"/>
  <c r="U54" i="6" s="1"/>
  <c r="H53" i="6"/>
  <c r="U53" i="6" s="1"/>
  <c r="U52" i="6"/>
  <c r="L52" i="6"/>
  <c r="M52" i="6" s="1"/>
  <c r="J52" i="6"/>
  <c r="K52" i="6" s="1"/>
  <c r="H52" i="6"/>
  <c r="S52" i="6" s="1"/>
  <c r="T52" i="6" s="1"/>
  <c r="S13" i="6"/>
  <c r="T13" i="6" s="1"/>
  <c r="R13" i="6"/>
  <c r="C13" i="6"/>
  <c r="U12" i="6"/>
  <c r="V12" i="6" s="1"/>
  <c r="S12" i="6"/>
  <c r="T12" i="6" s="1"/>
  <c r="I12" i="6"/>
  <c r="F12" i="6"/>
  <c r="W11" i="6"/>
  <c r="I11" i="6"/>
  <c r="I10" i="6"/>
  <c r="F10" i="6"/>
  <c r="V9" i="6"/>
  <c r="W9" i="6" s="1"/>
  <c r="T9" i="6"/>
  <c r="I9" i="6"/>
  <c r="F9" i="6"/>
  <c r="I8" i="6"/>
  <c r="F8" i="6"/>
  <c r="V7" i="6"/>
  <c r="T7" i="6"/>
  <c r="W7" i="6" s="1"/>
  <c r="I7" i="6"/>
  <c r="F7" i="6"/>
  <c r="C7" i="6"/>
  <c r="B7" i="6"/>
  <c r="B8" i="6" s="1"/>
  <c r="C8" i="6" s="1"/>
  <c r="I6" i="6"/>
  <c r="F6" i="6"/>
  <c r="C6" i="6"/>
  <c r="V5" i="6"/>
  <c r="T5" i="6"/>
  <c r="V3" i="6"/>
  <c r="T3" i="6"/>
  <c r="Q58" i="6" l="1"/>
  <c r="S61" i="6"/>
  <c r="T61" i="6" s="1"/>
  <c r="Q77" i="6"/>
  <c r="N80" i="6"/>
  <c r="O80" i="6" s="1"/>
  <c r="U80" i="6"/>
  <c r="V80" i="6" s="1"/>
  <c r="U83" i="6"/>
  <c r="Q87" i="6"/>
  <c r="U98" i="6"/>
  <c r="N109" i="6"/>
  <c r="O109" i="6" s="1"/>
  <c r="N110" i="6"/>
  <c r="O110" i="6" s="1"/>
  <c r="U125" i="6"/>
  <c r="V125" i="6" s="1"/>
  <c r="U129" i="6"/>
  <c r="V129" i="6" s="1"/>
  <c r="U133" i="6"/>
  <c r="V133" i="6" s="1"/>
  <c r="W5" i="6"/>
  <c r="N52" i="6"/>
  <c r="O52" i="6" s="1"/>
  <c r="U56" i="6"/>
  <c r="N57" i="6"/>
  <c r="J58" i="6"/>
  <c r="K58" i="6" s="1"/>
  <c r="U58" i="6"/>
  <c r="L60" i="6"/>
  <c r="U61" i="6"/>
  <c r="V61" i="6" s="1"/>
  <c r="J73" i="6"/>
  <c r="J77" i="6"/>
  <c r="S77" i="6"/>
  <c r="T77" i="6" s="1"/>
  <c r="Q79" i="6"/>
  <c r="R79" i="6" s="1"/>
  <c r="J80" i="6"/>
  <c r="K80" i="6" s="1"/>
  <c r="S82" i="6"/>
  <c r="T82" i="6" s="1"/>
  <c r="J83" i="6"/>
  <c r="S84" i="6"/>
  <c r="T84" i="6" s="1"/>
  <c r="J85" i="6"/>
  <c r="J86" i="6"/>
  <c r="J87" i="6"/>
  <c r="U87" i="6"/>
  <c r="V87" i="6" s="1"/>
  <c r="J89" i="6"/>
  <c r="J90" i="6"/>
  <c r="S92" i="6"/>
  <c r="N96" i="6"/>
  <c r="O96" i="6" s="1"/>
  <c r="J98" i="6"/>
  <c r="N99" i="6"/>
  <c r="O99" i="6" s="1"/>
  <c r="S100" i="6"/>
  <c r="Q101" i="6"/>
  <c r="R101" i="6" s="1"/>
  <c r="Q102" i="6"/>
  <c r="R102" i="6" s="1"/>
  <c r="N105" i="6"/>
  <c r="J109" i="6"/>
  <c r="K109" i="6" s="1"/>
  <c r="J110" i="6"/>
  <c r="K110" i="6" s="1"/>
  <c r="Q111" i="6"/>
  <c r="Q112" i="6"/>
  <c r="Q113" i="6"/>
  <c r="Q114" i="6"/>
  <c r="Q115" i="6"/>
  <c r="Q116" i="6"/>
  <c r="Q117" i="6"/>
  <c r="Q118" i="6"/>
  <c r="Q119" i="6"/>
  <c r="Q120" i="6"/>
  <c r="Q121" i="6"/>
  <c r="Q123" i="6"/>
  <c r="Q124" i="6"/>
  <c r="Q125" i="6"/>
  <c r="R125" i="6" s="1"/>
  <c r="Q129" i="6"/>
  <c r="R129" i="6" s="1"/>
  <c r="Q133" i="6"/>
  <c r="R133" i="6" s="1"/>
  <c r="W3" i="6"/>
  <c r="R12" i="6"/>
  <c r="W12" i="6" s="1"/>
  <c r="Q52" i="6"/>
  <c r="S57" i="6"/>
  <c r="T57" i="6" s="1"/>
  <c r="L58" i="6"/>
  <c r="M58" i="6" s="1"/>
  <c r="N60" i="6"/>
  <c r="L72" i="6"/>
  <c r="M72" i="6" s="1"/>
  <c r="N73" i="6"/>
  <c r="O73" i="6" s="1"/>
  <c r="N75" i="6"/>
  <c r="O75" i="6" s="1"/>
  <c r="L77" i="6"/>
  <c r="M77" i="6" s="1"/>
  <c r="U77" i="6"/>
  <c r="V77" i="6" s="1"/>
  <c r="J79" i="6"/>
  <c r="K79" i="6" s="1"/>
  <c r="Q80" i="6"/>
  <c r="R80" i="6" s="1"/>
  <c r="L83" i="6"/>
  <c r="J84" i="6"/>
  <c r="L85" i="6"/>
  <c r="N86" i="6"/>
  <c r="O86" i="6" s="1"/>
  <c r="L87" i="6"/>
  <c r="M87" i="6" s="1"/>
  <c r="L89" i="6"/>
  <c r="Q90" i="6"/>
  <c r="J92" i="6"/>
  <c r="U92" i="6"/>
  <c r="Q93" i="6"/>
  <c r="L98" i="6"/>
  <c r="J99" i="6"/>
  <c r="K99" i="6" s="1"/>
  <c r="J100" i="6"/>
  <c r="U100" i="6"/>
  <c r="U101" i="6"/>
  <c r="V101" i="6" s="1"/>
  <c r="L102" i="6"/>
  <c r="M102" i="6" s="1"/>
  <c r="S102" i="6"/>
  <c r="T102" i="6" s="1"/>
  <c r="Q109" i="6"/>
  <c r="Q110" i="6"/>
  <c r="S111" i="6"/>
  <c r="S112" i="6"/>
  <c r="S113" i="6"/>
  <c r="S114" i="6"/>
  <c r="S115" i="6"/>
  <c r="S116" i="6"/>
  <c r="S117" i="6"/>
  <c r="S118" i="6"/>
  <c r="S119" i="6"/>
  <c r="S120" i="6"/>
  <c r="S121" i="6"/>
  <c r="T121" i="6" s="1"/>
  <c r="S123" i="6"/>
  <c r="S124" i="6"/>
  <c r="Q128" i="6"/>
  <c r="R128" i="6" s="1"/>
  <c r="Q132" i="6"/>
  <c r="R132" i="6" s="1"/>
  <c r="Q136" i="6"/>
  <c r="N58" i="6"/>
  <c r="O58" i="6" s="1"/>
  <c r="L80" i="6"/>
  <c r="M80" i="6" s="1"/>
  <c r="S83" i="6"/>
  <c r="S85" i="6"/>
  <c r="T85" i="6" s="1"/>
  <c r="S89" i="6"/>
  <c r="T89" i="6" s="1"/>
  <c r="S98" i="6"/>
  <c r="U108" i="6"/>
  <c r="V108" i="6" s="1"/>
  <c r="L109" i="6"/>
  <c r="M109" i="6" s="1"/>
  <c r="U109" i="6"/>
  <c r="V109" i="6" s="1"/>
  <c r="L110" i="6"/>
  <c r="M110" i="6" s="1"/>
  <c r="U110" i="6"/>
  <c r="V110" i="6" s="1"/>
  <c r="Q65" i="6"/>
  <c r="L65" i="6"/>
  <c r="M65" i="6" s="1"/>
  <c r="N65" i="6"/>
  <c r="O65" i="6" s="1"/>
  <c r="Q69" i="6"/>
  <c r="L69" i="6"/>
  <c r="M69" i="6" s="1"/>
  <c r="N69" i="6"/>
  <c r="O69" i="6" s="1"/>
  <c r="U69" i="6"/>
  <c r="V69" i="6" s="1"/>
  <c r="N74" i="6"/>
  <c r="O74" i="6" s="1"/>
  <c r="U74" i="6"/>
  <c r="V74" i="6" s="1"/>
  <c r="Q94" i="6"/>
  <c r="L94" i="6"/>
  <c r="M94" i="6" s="1"/>
  <c r="U94" i="6"/>
  <c r="V94" i="6" s="1"/>
  <c r="J94" i="6"/>
  <c r="N94" i="6"/>
  <c r="O94" i="6" s="1"/>
  <c r="N53" i="6"/>
  <c r="O53" i="6" s="1"/>
  <c r="J53" i="6"/>
  <c r="K53" i="6" s="1"/>
  <c r="N54" i="6"/>
  <c r="O54" i="6" s="1"/>
  <c r="U55" i="6"/>
  <c r="N55" i="6"/>
  <c r="S55" i="6"/>
  <c r="T55" i="6" s="1"/>
  <c r="S59" i="6"/>
  <c r="T59" i="6" s="1"/>
  <c r="J59" i="6"/>
  <c r="Q62" i="6"/>
  <c r="L62" i="6"/>
  <c r="M62" i="6" s="1"/>
  <c r="N62" i="6"/>
  <c r="O62" i="6" s="1"/>
  <c r="U62" i="6"/>
  <c r="V62" i="6" s="1"/>
  <c r="J65" i="6"/>
  <c r="K65" i="6" s="1"/>
  <c r="Q66" i="6"/>
  <c r="L66" i="6"/>
  <c r="M66" i="6" s="1"/>
  <c r="N66" i="6"/>
  <c r="O66" i="6" s="1"/>
  <c r="U66" i="6"/>
  <c r="V66" i="6" s="1"/>
  <c r="J69" i="6"/>
  <c r="K69" i="6" s="1"/>
  <c r="Q70" i="6"/>
  <c r="L70" i="6"/>
  <c r="M70" i="6" s="1"/>
  <c r="N70" i="6"/>
  <c r="O70" i="6" s="1"/>
  <c r="U70" i="6"/>
  <c r="V70" i="6" s="1"/>
  <c r="J74" i="6"/>
  <c r="K74" i="6" s="1"/>
  <c r="Q74" i="6"/>
  <c r="R74" i="6" s="1"/>
  <c r="S94" i="6"/>
  <c r="T94" i="6" s="1"/>
  <c r="B9" i="6"/>
  <c r="Q53" i="6"/>
  <c r="J54" i="6"/>
  <c r="K54" i="6" s="1"/>
  <c r="Q54" i="6"/>
  <c r="J55" i="6"/>
  <c r="L59" i="6"/>
  <c r="U59" i="6"/>
  <c r="J62" i="6"/>
  <c r="K62" i="6" s="1"/>
  <c r="Q63" i="6"/>
  <c r="L63" i="6"/>
  <c r="M63" i="6" s="1"/>
  <c r="N63" i="6"/>
  <c r="O63" i="6" s="1"/>
  <c r="U63" i="6"/>
  <c r="V63" i="6" s="1"/>
  <c r="S65" i="6"/>
  <c r="T65" i="6" s="1"/>
  <c r="J66" i="6"/>
  <c r="K66" i="6" s="1"/>
  <c r="Q67" i="6"/>
  <c r="L67" i="6"/>
  <c r="M67" i="6" s="1"/>
  <c r="N67" i="6"/>
  <c r="O67" i="6" s="1"/>
  <c r="U67" i="6"/>
  <c r="V67" i="6" s="1"/>
  <c r="S69" i="6"/>
  <c r="T69" i="6" s="1"/>
  <c r="J70" i="6"/>
  <c r="K70" i="6" s="1"/>
  <c r="N72" i="6"/>
  <c r="O72" i="6" s="1"/>
  <c r="L74" i="6"/>
  <c r="M74" i="6" s="1"/>
  <c r="Q75" i="6"/>
  <c r="R75" i="6" s="1"/>
  <c r="S78" i="6"/>
  <c r="T78" i="6" s="1"/>
  <c r="N78" i="6"/>
  <c r="O78" i="6" s="1"/>
  <c r="J78" i="6"/>
  <c r="K78" i="6" s="1"/>
  <c r="U78" i="6"/>
  <c r="V78" i="6" s="1"/>
  <c r="L91" i="6"/>
  <c r="S91" i="6"/>
  <c r="T91" i="6" s="1"/>
  <c r="J91" i="6"/>
  <c r="U91" i="6"/>
  <c r="V91" i="6" s="1"/>
  <c r="Q91" i="6"/>
  <c r="N97" i="6"/>
  <c r="U97" i="6"/>
  <c r="L97" i="6"/>
  <c r="S97" i="6"/>
  <c r="Q97" i="6"/>
  <c r="Q13" i="6"/>
  <c r="W13" i="6" s="1"/>
  <c r="L53" i="6"/>
  <c r="M53" i="6" s="1"/>
  <c r="S53" i="6"/>
  <c r="T53" i="6" s="1"/>
  <c r="L54" i="6"/>
  <c r="M54" i="6" s="1"/>
  <c r="S54" i="6"/>
  <c r="T54" i="6" s="1"/>
  <c r="L55" i="6"/>
  <c r="S56" i="6"/>
  <c r="N59" i="6"/>
  <c r="Q60" i="6"/>
  <c r="J60" i="6"/>
  <c r="K60" i="6" s="1"/>
  <c r="S60" i="6"/>
  <c r="T60" i="6" s="1"/>
  <c r="S62" i="6"/>
  <c r="T62" i="6" s="1"/>
  <c r="J63" i="6"/>
  <c r="K63" i="6" s="1"/>
  <c r="Q64" i="6"/>
  <c r="L64" i="6"/>
  <c r="M64" i="6" s="1"/>
  <c r="N64" i="6"/>
  <c r="O64" i="6" s="1"/>
  <c r="U64" i="6"/>
  <c r="V64" i="6" s="1"/>
  <c r="S66" i="6"/>
  <c r="T66" i="6" s="1"/>
  <c r="J67" i="6"/>
  <c r="K67" i="6" s="1"/>
  <c r="Q68" i="6"/>
  <c r="L68" i="6"/>
  <c r="M68" i="6" s="1"/>
  <c r="N68" i="6"/>
  <c r="O68" i="6" s="1"/>
  <c r="U68" i="6"/>
  <c r="V68" i="6" s="1"/>
  <c r="S70" i="6"/>
  <c r="T70" i="6" s="1"/>
  <c r="Q71" i="6"/>
  <c r="J72" i="6"/>
  <c r="K72" i="6" s="1"/>
  <c r="Q72" i="6"/>
  <c r="U73" i="6"/>
  <c r="V73" i="6" s="1"/>
  <c r="Q73" i="6"/>
  <c r="R73" i="6" s="1"/>
  <c r="L73" i="6"/>
  <c r="M73" i="6" s="1"/>
  <c r="L75" i="6"/>
  <c r="M75" i="6" s="1"/>
  <c r="S76" i="6"/>
  <c r="T76" i="6" s="1"/>
  <c r="N76" i="6"/>
  <c r="O76" i="6" s="1"/>
  <c r="J76" i="6"/>
  <c r="K76" i="6" s="1"/>
  <c r="U76" i="6"/>
  <c r="V76" i="6" s="1"/>
  <c r="Q78" i="6"/>
  <c r="R78" i="6" s="1"/>
  <c r="N81" i="6"/>
  <c r="L81" i="6"/>
  <c r="U81" i="6"/>
  <c r="N91" i="6"/>
  <c r="J97" i="6"/>
  <c r="U95" i="6"/>
  <c r="V95" i="6" s="1"/>
  <c r="N95" i="6"/>
  <c r="L95" i="6"/>
  <c r="S86" i="6"/>
  <c r="T86" i="6" s="1"/>
  <c r="Q86" i="6"/>
  <c r="L86" i="6"/>
  <c r="M86" i="6" s="1"/>
  <c r="U90" i="6"/>
  <c r="V90" i="6" s="1"/>
  <c r="N90" i="6"/>
  <c r="L90" i="6"/>
  <c r="S93" i="6"/>
  <c r="T93" i="6" s="1"/>
  <c r="J95" i="6"/>
  <c r="Q96" i="6"/>
  <c r="L96" i="6"/>
  <c r="M96" i="6" s="1"/>
  <c r="U96" i="6"/>
  <c r="V96" i="6" s="1"/>
  <c r="J96" i="6"/>
  <c r="N83" i="6"/>
  <c r="N85" i="6"/>
  <c r="U85" i="6"/>
  <c r="V85" i="6" s="1"/>
  <c r="S87" i="6"/>
  <c r="T87" i="6" s="1"/>
  <c r="N89" i="6"/>
  <c r="U89" i="6"/>
  <c r="V89" i="6" s="1"/>
  <c r="N98" i="6"/>
  <c r="J101" i="6"/>
  <c r="K101" i="6" s="1"/>
  <c r="N101" i="6"/>
  <c r="O101" i="6" s="1"/>
  <c r="L103" i="6"/>
  <c r="J104" i="6"/>
  <c r="K104" i="6" s="1"/>
  <c r="N104" i="6"/>
  <c r="O104" i="6" s="1"/>
  <c r="J105" i="6"/>
  <c r="S105" i="6"/>
  <c r="L106" i="6"/>
  <c r="U106" i="6"/>
  <c r="V106" i="6" s="1"/>
  <c r="S108" i="6"/>
  <c r="T108" i="6" s="1"/>
  <c r="S122" i="6"/>
  <c r="T122" i="6" s="1"/>
  <c r="Q126" i="6"/>
  <c r="R126" i="6" s="1"/>
  <c r="Q130" i="6"/>
  <c r="R130" i="6" s="1"/>
  <c r="Q134" i="6"/>
  <c r="R134" i="6" s="1"/>
  <c r="S135" i="6"/>
  <c r="T135" i="6" s="1"/>
  <c r="N103" i="6"/>
  <c r="U104" i="6"/>
  <c r="V104" i="6" s="1"/>
  <c r="L105" i="6"/>
  <c r="U105" i="6"/>
  <c r="N106" i="6"/>
  <c r="U107" i="6"/>
  <c r="V107" i="6" s="1"/>
  <c r="S127" i="6"/>
  <c r="T127" i="6" s="1"/>
  <c r="S131" i="6"/>
  <c r="T131" i="6" s="1"/>
  <c r="S137" i="6"/>
  <c r="T137" i="6" s="1"/>
  <c r="Q106" i="6"/>
  <c r="Q107" i="6"/>
  <c r="U122" i="6"/>
  <c r="V122" i="6" s="1"/>
  <c r="U135" i="6"/>
  <c r="V135" i="6" s="1"/>
  <c r="J106" i="6"/>
  <c r="Q127" i="6"/>
  <c r="R127" i="6" s="1"/>
  <c r="Q131" i="6"/>
  <c r="R131" i="6" s="1"/>
  <c r="Q137" i="6"/>
  <c r="R137" i="6" s="1"/>
  <c r="C9" i="6" l="1"/>
  <c r="B10" i="6"/>
  <c r="B11" i="6" l="1"/>
  <c r="C10" i="6"/>
  <c r="C11" i="6" l="1"/>
  <c r="B12" i="6"/>
  <c r="C12" i="6" s="1"/>
  <c r="E4" i="4" l="1"/>
  <c r="F4" i="4"/>
  <c r="I4" i="4" s="1"/>
  <c r="G4" i="4"/>
  <c r="H4" i="4" s="1"/>
  <c r="L4" i="4" s="1"/>
  <c r="K4" i="4"/>
  <c r="E7" i="4"/>
  <c r="F7" i="4"/>
  <c r="I7" i="4" s="1"/>
  <c r="G7" i="4"/>
  <c r="H7" i="4" s="1"/>
  <c r="L7" i="4" s="1"/>
  <c r="O7" i="4" s="1"/>
  <c r="E8" i="4"/>
  <c r="F8" i="4"/>
  <c r="G8" i="4"/>
  <c r="H8" i="4" s="1"/>
  <c r="L8" i="4" s="1"/>
  <c r="K8" i="4"/>
  <c r="Q8" i="4" s="1"/>
  <c r="E9" i="4"/>
  <c r="F9" i="4"/>
  <c r="I9" i="4" s="1"/>
  <c r="G9" i="4"/>
  <c r="H9" i="4" s="1"/>
  <c r="L9" i="4" s="1"/>
  <c r="K9" i="4"/>
  <c r="Q9" i="4" s="1"/>
  <c r="E10" i="4"/>
  <c r="F10" i="4"/>
  <c r="I10" i="4" s="1"/>
  <c r="G10" i="4"/>
  <c r="H10" i="4" s="1"/>
  <c r="L10" i="4" s="1"/>
  <c r="O10" i="4" s="1"/>
  <c r="E11" i="4"/>
  <c r="F11" i="4"/>
  <c r="G11" i="4"/>
  <c r="H11" i="4" s="1"/>
  <c r="E12" i="4"/>
  <c r="F12" i="4"/>
  <c r="K12" i="4" s="1"/>
  <c r="Q12" i="4" s="1"/>
  <c r="G12" i="4"/>
  <c r="H12" i="4" s="1"/>
  <c r="L12" i="4" s="1"/>
  <c r="E15" i="4"/>
  <c r="F15" i="4"/>
  <c r="I15" i="4" s="1"/>
  <c r="G15" i="4"/>
  <c r="H15" i="4" s="1"/>
  <c r="L15" i="4" s="1"/>
  <c r="O15" i="4" s="1"/>
  <c r="E16" i="4"/>
  <c r="F16" i="4"/>
  <c r="G16" i="4"/>
  <c r="H16" i="4" s="1"/>
  <c r="L16" i="4" s="1"/>
  <c r="O16" i="4" s="1"/>
  <c r="E17" i="4"/>
  <c r="F17" i="4"/>
  <c r="K17" i="4" s="1"/>
  <c r="Q17" i="4" s="1"/>
  <c r="G17" i="4"/>
  <c r="H17" i="4" s="1"/>
  <c r="L17" i="4" s="1"/>
  <c r="E18" i="4"/>
  <c r="F18" i="4"/>
  <c r="K18" i="4" s="1"/>
  <c r="Q18" i="4" s="1"/>
  <c r="G18" i="4"/>
  <c r="H18" i="4" s="1"/>
  <c r="L18" i="4" s="1"/>
  <c r="E19" i="4"/>
  <c r="F19" i="4"/>
  <c r="G19" i="4"/>
  <c r="H19" i="4" s="1"/>
  <c r="E20" i="4"/>
  <c r="F20" i="4"/>
  <c r="I20" i="4" s="1"/>
  <c r="G20" i="4"/>
  <c r="H20" i="4" s="1"/>
  <c r="L20" i="4" s="1"/>
  <c r="E22" i="4"/>
  <c r="F22" i="4"/>
  <c r="G22" i="4"/>
  <c r="H22" i="4" s="1"/>
  <c r="L22" i="4" s="1"/>
  <c r="O22" i="4" s="1"/>
  <c r="E23" i="4"/>
  <c r="F23" i="4"/>
  <c r="G23" i="4"/>
  <c r="H23" i="4" s="1"/>
  <c r="L23" i="4" s="1"/>
  <c r="E24" i="4"/>
  <c r="F24" i="4"/>
  <c r="I24" i="4" s="1"/>
  <c r="G24" i="4"/>
  <c r="H24" i="4" s="1"/>
  <c r="L24" i="4" s="1"/>
  <c r="E25" i="4"/>
  <c r="F25" i="4"/>
  <c r="K25" i="4" s="1"/>
  <c r="G25" i="4"/>
  <c r="H25" i="4" s="1"/>
  <c r="L25" i="4" s="1"/>
  <c r="O25" i="4" s="1"/>
  <c r="E26" i="4"/>
  <c r="F26" i="4"/>
  <c r="I26" i="4" s="1"/>
  <c r="G26" i="4"/>
  <c r="H26" i="4" s="1"/>
  <c r="L26" i="4" s="1"/>
  <c r="O26" i="4" s="1"/>
  <c r="E27" i="4"/>
  <c r="F27" i="4"/>
  <c r="G27" i="4"/>
  <c r="H27" i="4" s="1"/>
  <c r="E28" i="4"/>
  <c r="F28" i="4"/>
  <c r="K28" i="4" s="1"/>
  <c r="N28" i="4" s="1"/>
  <c r="G28" i="4"/>
  <c r="H28" i="4" s="1"/>
  <c r="L28" i="4" s="1"/>
  <c r="E31" i="4"/>
  <c r="F31" i="4"/>
  <c r="G31" i="4"/>
  <c r="H31" i="4" s="1"/>
  <c r="L31" i="4" s="1"/>
  <c r="O31" i="4" s="1"/>
  <c r="E32" i="4"/>
  <c r="F32" i="4"/>
  <c r="I32" i="4" s="1"/>
  <c r="G32" i="4"/>
  <c r="H32" i="4" s="1"/>
  <c r="L32" i="4" s="1"/>
  <c r="E33" i="4"/>
  <c r="F33" i="4"/>
  <c r="G33" i="4"/>
  <c r="H33" i="4" s="1"/>
  <c r="L33" i="4" s="1"/>
  <c r="K33" i="4"/>
  <c r="Q33" i="4" s="1"/>
  <c r="E34" i="4"/>
  <c r="F34" i="4"/>
  <c r="G34" i="4"/>
  <c r="H34" i="4" s="1"/>
  <c r="L34" i="4" s="1"/>
  <c r="O34" i="4" s="1"/>
  <c r="E35" i="4"/>
  <c r="F35" i="4"/>
  <c r="G35" i="4"/>
  <c r="H35" i="4" s="1"/>
  <c r="E36" i="4"/>
  <c r="F36" i="4"/>
  <c r="G36" i="4"/>
  <c r="H36" i="4" s="1"/>
  <c r="L36" i="4" s="1"/>
  <c r="E38" i="4"/>
  <c r="F38" i="4"/>
  <c r="I38" i="4" s="1"/>
  <c r="G38" i="4"/>
  <c r="H38" i="4" s="1"/>
  <c r="L38" i="4" s="1"/>
  <c r="O38" i="4" s="1"/>
  <c r="E39" i="4"/>
  <c r="F39" i="4"/>
  <c r="I39" i="4" s="1"/>
  <c r="G39" i="4"/>
  <c r="H39" i="4" s="1"/>
  <c r="L39" i="4" s="1"/>
  <c r="E40" i="4"/>
  <c r="F40" i="4"/>
  <c r="G40" i="4"/>
  <c r="H40" i="4" s="1"/>
  <c r="L40" i="4" s="1"/>
  <c r="O40" i="4" s="1"/>
  <c r="E41" i="4"/>
  <c r="F41" i="4"/>
  <c r="G41" i="4"/>
  <c r="H41" i="4" s="1"/>
  <c r="L41" i="4" s="1"/>
  <c r="O41" i="4" s="1"/>
  <c r="E43" i="4"/>
  <c r="F43" i="4"/>
  <c r="G43" i="4"/>
  <c r="H43" i="4" s="1"/>
  <c r="E44" i="4"/>
  <c r="F44" i="4"/>
  <c r="G44" i="4"/>
  <c r="H44" i="4" s="1"/>
  <c r="L44" i="4" s="1"/>
  <c r="E46" i="4"/>
  <c r="F46" i="4"/>
  <c r="G46" i="4"/>
  <c r="H46" i="4" s="1"/>
  <c r="L46" i="4" s="1"/>
  <c r="O46" i="4" s="1"/>
  <c r="E47" i="4"/>
  <c r="F47" i="4"/>
  <c r="K47" i="4" s="1"/>
  <c r="N47" i="4" s="1"/>
  <c r="G47" i="4"/>
  <c r="H47" i="4" s="1"/>
  <c r="L47" i="4" s="1"/>
  <c r="E48" i="4"/>
  <c r="F48" i="4"/>
  <c r="K48" i="4" s="1"/>
  <c r="G48" i="4"/>
  <c r="H48" i="4" s="1"/>
  <c r="L48" i="4" s="1"/>
  <c r="E49" i="4"/>
  <c r="F49" i="4"/>
  <c r="G49" i="4"/>
  <c r="H49" i="4" s="1"/>
  <c r="L49" i="4" s="1"/>
  <c r="O49" i="4" s="1"/>
  <c r="E50" i="4"/>
  <c r="F50" i="4"/>
  <c r="G50" i="4"/>
  <c r="H50" i="4" s="1"/>
  <c r="L50" i="4" s="1"/>
  <c r="O50" i="4" s="1"/>
  <c r="E51" i="4"/>
  <c r="F51" i="4"/>
  <c r="G51" i="4"/>
  <c r="H51" i="4" s="1"/>
  <c r="E52" i="4"/>
  <c r="F52" i="4"/>
  <c r="I52" i="4" s="1"/>
  <c r="G52" i="4"/>
  <c r="H52" i="4" s="1"/>
  <c r="L52" i="4" s="1"/>
  <c r="E54" i="4"/>
  <c r="F54" i="4"/>
  <c r="G54" i="4"/>
  <c r="H54" i="4" s="1"/>
  <c r="L54" i="4" s="1"/>
  <c r="E55" i="4"/>
  <c r="F55" i="4"/>
  <c r="G55" i="4"/>
  <c r="H55" i="4" s="1"/>
  <c r="L55" i="4" s="1"/>
  <c r="O55" i="4" s="1"/>
  <c r="E56" i="4"/>
  <c r="F56" i="4"/>
  <c r="G56" i="4"/>
  <c r="H56" i="4" s="1"/>
  <c r="L56" i="4" s="1"/>
  <c r="O56" i="4" s="1"/>
  <c r="E57" i="4"/>
  <c r="F57" i="4"/>
  <c r="K57" i="4" s="1"/>
  <c r="N57" i="4" s="1"/>
  <c r="G57" i="4"/>
  <c r="H57" i="4" s="1"/>
  <c r="L57" i="4" s="1"/>
  <c r="E58" i="4"/>
  <c r="F58" i="4"/>
  <c r="G58" i="4"/>
  <c r="H58" i="4" s="1"/>
  <c r="L58" i="4" s="1"/>
  <c r="E59" i="4"/>
  <c r="F59" i="4"/>
  <c r="G59" i="4"/>
  <c r="H59" i="4" s="1"/>
  <c r="E60" i="4"/>
  <c r="F60" i="4"/>
  <c r="K60" i="4" s="1"/>
  <c r="G60" i="4"/>
  <c r="H60" i="4" s="1"/>
  <c r="L60" i="4" s="1"/>
  <c r="O60" i="4" s="1"/>
  <c r="E62" i="4"/>
  <c r="F62" i="4"/>
  <c r="K62" i="4" s="1"/>
  <c r="G62" i="4"/>
  <c r="H62" i="4" s="1"/>
  <c r="L62" i="4" s="1"/>
  <c r="E63" i="4"/>
  <c r="F63" i="4"/>
  <c r="I63" i="4" s="1"/>
  <c r="G63" i="4"/>
  <c r="H63" i="4" s="1"/>
  <c r="L63" i="4" s="1"/>
  <c r="O63" i="4" s="1"/>
  <c r="E64" i="4"/>
  <c r="F64" i="4"/>
  <c r="G64" i="4"/>
  <c r="H64" i="4" s="1"/>
  <c r="L64" i="4" s="1"/>
  <c r="O64" i="4" s="1"/>
  <c r="E65" i="4"/>
  <c r="F65" i="4"/>
  <c r="K65" i="4" s="1"/>
  <c r="Q65" i="4" s="1"/>
  <c r="G65" i="4"/>
  <c r="H65" i="4" s="1"/>
  <c r="L65" i="4" s="1"/>
  <c r="E66" i="4"/>
  <c r="F66" i="4"/>
  <c r="G66" i="4"/>
  <c r="H66" i="4" s="1"/>
  <c r="L66" i="4" s="1"/>
  <c r="E67" i="4"/>
  <c r="F67" i="4"/>
  <c r="G67" i="4"/>
  <c r="H67" i="4" s="1"/>
  <c r="E5" i="2"/>
  <c r="E6" i="2"/>
  <c r="E7" i="2"/>
  <c r="F7" i="2"/>
  <c r="I7" i="2" s="1"/>
  <c r="G7" i="2"/>
  <c r="H7" i="2" s="1"/>
  <c r="L7" i="2" s="1"/>
  <c r="O7" i="2" s="1"/>
  <c r="K7" i="2"/>
  <c r="Q7" i="2"/>
  <c r="E8" i="2"/>
  <c r="F8" i="2"/>
  <c r="G8" i="2"/>
  <c r="H8" i="2" s="1"/>
  <c r="L8" i="2" s="1"/>
  <c r="O8" i="2" s="1"/>
  <c r="K8" i="2"/>
  <c r="N8" i="2" s="1"/>
  <c r="E9" i="2"/>
  <c r="F9" i="2"/>
  <c r="G9" i="2"/>
  <c r="H9" i="2" s="1"/>
  <c r="L9" i="2" s="1"/>
  <c r="K9" i="2"/>
  <c r="N9" i="2" s="1"/>
  <c r="E10" i="2"/>
  <c r="F10" i="2"/>
  <c r="K10" i="2" s="1"/>
  <c r="Q10" i="2" s="1"/>
  <c r="G10" i="2"/>
  <c r="H10" i="2"/>
  <c r="L10" i="2" s="1"/>
  <c r="E11" i="2"/>
  <c r="E12" i="2"/>
  <c r="E13" i="2"/>
  <c r="F13" i="2"/>
  <c r="G13" i="2"/>
  <c r="H13" i="2" s="1"/>
  <c r="L13" i="2" s="1"/>
  <c r="K13" i="2"/>
  <c r="N13" i="2" s="1"/>
  <c r="Q13" i="2"/>
  <c r="E14" i="2"/>
  <c r="F14" i="2"/>
  <c r="G14" i="2"/>
  <c r="H14" i="2"/>
  <c r="L14" i="2" s="1"/>
  <c r="R14" i="2" s="1"/>
  <c r="K14" i="2"/>
  <c r="N14" i="2" s="1"/>
  <c r="Q14" i="2"/>
  <c r="E15" i="2"/>
  <c r="F15" i="2"/>
  <c r="G15" i="2"/>
  <c r="H15" i="2"/>
  <c r="L15" i="2" s="1"/>
  <c r="O15" i="2" s="1"/>
  <c r="K15" i="2"/>
  <c r="E16" i="2"/>
  <c r="F16" i="2"/>
  <c r="K16" i="2" s="1"/>
  <c r="Q16" i="2" s="1"/>
  <c r="G16" i="2"/>
  <c r="H16" i="2" s="1"/>
  <c r="L16" i="2" s="1"/>
  <c r="E17" i="2"/>
  <c r="E18" i="2"/>
  <c r="E19" i="2"/>
  <c r="F19" i="2"/>
  <c r="I19" i="2" s="1"/>
  <c r="G19" i="2"/>
  <c r="H19" i="2"/>
  <c r="L19" i="2" s="1"/>
  <c r="O19" i="2" s="1"/>
  <c r="E20" i="2"/>
  <c r="I20" i="2" s="1"/>
  <c r="F20" i="2"/>
  <c r="G20" i="2"/>
  <c r="H20" i="2" s="1"/>
  <c r="L20" i="2" s="1"/>
  <c r="K20" i="2"/>
  <c r="N20" i="2" s="1"/>
  <c r="Q20" i="2"/>
  <c r="E21" i="2"/>
  <c r="F21" i="2"/>
  <c r="I21" i="2" s="1"/>
  <c r="G21" i="2"/>
  <c r="H21" i="2"/>
  <c r="L21" i="2" s="1"/>
  <c r="O21" i="2" s="1"/>
  <c r="E22" i="2"/>
  <c r="F22" i="2"/>
  <c r="K22" i="2" s="1"/>
  <c r="Q22" i="2" s="1"/>
  <c r="G22" i="2"/>
  <c r="H22" i="2"/>
  <c r="L22" i="2" s="1"/>
  <c r="E23" i="2"/>
  <c r="E24" i="2"/>
  <c r="E25" i="2"/>
  <c r="F25" i="2"/>
  <c r="G25" i="2"/>
  <c r="H25" i="2" s="1"/>
  <c r="L25" i="2" s="1"/>
  <c r="O25" i="2" s="1"/>
  <c r="E26" i="2"/>
  <c r="F26" i="2"/>
  <c r="G26" i="2"/>
  <c r="H26" i="2" s="1"/>
  <c r="L26" i="2" s="1"/>
  <c r="I26" i="2"/>
  <c r="K26" i="2"/>
  <c r="N26" i="2"/>
  <c r="Q26" i="2"/>
  <c r="E27" i="2"/>
  <c r="E28" i="2"/>
  <c r="F28" i="2"/>
  <c r="G28" i="2"/>
  <c r="H28" i="2" s="1"/>
  <c r="L28" i="2" s="1"/>
  <c r="K28" i="2"/>
  <c r="Q28" i="2" s="1"/>
  <c r="E29" i="2"/>
  <c r="F29" i="2"/>
  <c r="I29" i="2" s="1"/>
  <c r="G29" i="2"/>
  <c r="H29" i="2"/>
  <c r="L29" i="2" s="1"/>
  <c r="O29" i="2" s="1"/>
  <c r="E30" i="2"/>
  <c r="F30" i="2"/>
  <c r="K30" i="2" s="1"/>
  <c r="G30" i="2"/>
  <c r="H30" i="2" s="1"/>
  <c r="L30" i="2"/>
  <c r="O30" i="2" s="1"/>
  <c r="E31" i="2"/>
  <c r="F31" i="2"/>
  <c r="I31" i="2" s="1"/>
  <c r="G31" i="2"/>
  <c r="H31" i="2" s="1"/>
  <c r="L31" i="2" s="1"/>
  <c r="O31" i="2" s="1"/>
  <c r="E32" i="2"/>
  <c r="F32" i="2"/>
  <c r="G32" i="2"/>
  <c r="H32" i="2" s="1"/>
  <c r="L32" i="2" s="1"/>
  <c r="R32" i="2" s="1"/>
  <c r="I32" i="2"/>
  <c r="K32" i="2"/>
  <c r="N32" i="2"/>
  <c r="Q32" i="2"/>
  <c r="E33" i="2"/>
  <c r="E34" i="2"/>
  <c r="F34" i="2"/>
  <c r="K34" i="2" s="1"/>
  <c r="Q34" i="2" s="1"/>
  <c r="G34" i="2"/>
  <c r="H34" i="2"/>
  <c r="L34" i="2" s="1"/>
  <c r="E35" i="2"/>
  <c r="I35" i="2" s="1"/>
  <c r="F35" i="2"/>
  <c r="G35" i="2"/>
  <c r="H35" i="2" s="1"/>
  <c r="L35" i="2" s="1"/>
  <c r="O35" i="2" s="1"/>
  <c r="K35" i="2"/>
  <c r="Q35" i="2"/>
  <c r="E36" i="2"/>
  <c r="E37" i="2"/>
  <c r="F37" i="2"/>
  <c r="G37" i="2"/>
  <c r="H37" i="2" s="1"/>
  <c r="L37" i="2" s="1"/>
  <c r="O37" i="2" s="1"/>
  <c r="K37" i="2"/>
  <c r="Q37" i="2" s="1"/>
  <c r="E38" i="2"/>
  <c r="F38" i="2"/>
  <c r="G38" i="2"/>
  <c r="H38" i="2" s="1"/>
  <c r="L38" i="2" s="1"/>
  <c r="O38" i="2" s="1"/>
  <c r="K38" i="2"/>
  <c r="N38" i="2" s="1"/>
  <c r="E39" i="2"/>
  <c r="E40" i="2"/>
  <c r="F40" i="2"/>
  <c r="K40" i="2" s="1"/>
  <c r="Q40" i="2" s="1"/>
  <c r="G40" i="2"/>
  <c r="H40" i="2" s="1"/>
  <c r="L40" i="2" s="1"/>
  <c r="E41" i="2"/>
  <c r="E42" i="2"/>
  <c r="E43" i="2"/>
  <c r="I43" i="2" s="1"/>
  <c r="F43" i="2"/>
  <c r="G43" i="2"/>
  <c r="H43" i="2"/>
  <c r="L43" i="2" s="1"/>
  <c r="O43" i="2" s="1"/>
  <c r="K43" i="2"/>
  <c r="Q43" i="2" s="1"/>
  <c r="E44" i="2"/>
  <c r="F44" i="2"/>
  <c r="K44" i="2" s="1"/>
  <c r="N44" i="2" s="1"/>
  <c r="G44" i="2"/>
  <c r="H44" i="2" s="1"/>
  <c r="L44" i="2" s="1"/>
  <c r="O44" i="2" s="1"/>
  <c r="E45" i="2"/>
  <c r="F45" i="2"/>
  <c r="G45" i="2"/>
  <c r="H45" i="2" s="1"/>
  <c r="L45" i="2" s="1"/>
  <c r="O45" i="2" s="1"/>
  <c r="K45" i="2"/>
  <c r="Q45" i="2" s="1"/>
  <c r="E46" i="2"/>
  <c r="F46" i="2"/>
  <c r="K46" i="2" s="1"/>
  <c r="Q46" i="2" s="1"/>
  <c r="G46" i="2"/>
  <c r="H46" i="2" s="1"/>
  <c r="L46" i="2" s="1"/>
  <c r="E47" i="2"/>
  <c r="I47" i="2" s="1"/>
  <c r="F47" i="2"/>
  <c r="G47" i="2"/>
  <c r="H47" i="2" s="1"/>
  <c r="L47" i="2" s="1"/>
  <c r="O47" i="2" s="1"/>
  <c r="K47" i="2"/>
  <c r="Q47" i="2" s="1"/>
  <c r="E48" i="2"/>
  <c r="E49" i="2"/>
  <c r="F49" i="2"/>
  <c r="G49" i="2"/>
  <c r="H49" i="2" s="1"/>
  <c r="L49" i="2" s="1"/>
  <c r="O49" i="2" s="1"/>
  <c r="K49" i="2"/>
  <c r="Q49" i="2" s="1"/>
  <c r="E50" i="2"/>
  <c r="F50" i="2"/>
  <c r="G50" i="2"/>
  <c r="H50" i="2" s="1"/>
  <c r="L50" i="2" s="1"/>
  <c r="O50" i="2" s="1"/>
  <c r="K50" i="2"/>
  <c r="N50" i="2" s="1"/>
  <c r="E51" i="2"/>
  <c r="E52" i="2"/>
  <c r="F52" i="2"/>
  <c r="K52" i="2" s="1"/>
  <c r="Q52" i="2" s="1"/>
  <c r="G52" i="2"/>
  <c r="H52" i="2" s="1"/>
  <c r="L52" i="2" s="1"/>
  <c r="R26" i="2" l="1"/>
  <c r="O26" i="2"/>
  <c r="I50" i="2"/>
  <c r="I44" i="2"/>
  <c r="K19" i="2"/>
  <c r="O14" i="2"/>
  <c r="I13" i="2"/>
  <c r="I66" i="4"/>
  <c r="I50" i="4"/>
  <c r="I49" i="4"/>
  <c r="I41" i="4"/>
  <c r="I23" i="4"/>
  <c r="N8" i="4"/>
  <c r="N45" i="2"/>
  <c r="I15" i="2"/>
  <c r="Q9" i="2"/>
  <c r="R7" i="2"/>
  <c r="I49" i="2"/>
  <c r="I45" i="2"/>
  <c r="I37" i="2"/>
  <c r="I25" i="2"/>
  <c r="I14" i="2"/>
  <c r="I9" i="2"/>
  <c r="I8" i="2"/>
  <c r="I54" i="4"/>
  <c r="I46" i="4"/>
  <c r="I44" i="4"/>
  <c r="I34" i="4"/>
  <c r="I33" i="4"/>
  <c r="K24" i="4"/>
  <c r="R25" i="4"/>
  <c r="I64" i="4"/>
  <c r="I58" i="4"/>
  <c r="I57" i="4"/>
  <c r="I56" i="4"/>
  <c r="I55" i="4"/>
  <c r="K54" i="4"/>
  <c r="I40" i="4"/>
  <c r="K34" i="4"/>
  <c r="Q34" i="4" s="1"/>
  <c r="N33" i="4"/>
  <c r="I22" i="4"/>
  <c r="K15" i="4"/>
  <c r="Q15" i="4" s="1"/>
  <c r="K66" i="4"/>
  <c r="R66" i="4" s="1"/>
  <c r="I62" i="4"/>
  <c r="K20" i="4"/>
  <c r="N20" i="4" s="1"/>
  <c r="K58" i="4"/>
  <c r="N58" i="4" s="1"/>
  <c r="I36" i="4"/>
  <c r="I31" i="4"/>
  <c r="I28" i="4"/>
  <c r="I25" i="4"/>
  <c r="I18" i="4"/>
  <c r="K10" i="4"/>
  <c r="Q10" i="4" s="1"/>
  <c r="N9" i="4"/>
  <c r="Q48" i="4"/>
  <c r="N48" i="4"/>
  <c r="N62" i="4"/>
  <c r="Q62" i="4"/>
  <c r="Q60" i="4"/>
  <c r="R60" i="4"/>
  <c r="N60" i="4"/>
  <c r="N18" i="4"/>
  <c r="N17" i="4"/>
  <c r="I16" i="4"/>
  <c r="R4" i="4"/>
  <c r="K40" i="4"/>
  <c r="K39" i="4"/>
  <c r="R39" i="4" s="1"/>
  <c r="K63" i="4"/>
  <c r="R63" i="4" s="1"/>
  <c r="O54" i="4"/>
  <c r="I48" i="4"/>
  <c r="R62" i="4"/>
  <c r="Q57" i="4"/>
  <c r="K16" i="4"/>
  <c r="I60" i="4"/>
  <c r="R48" i="4"/>
  <c r="Q47" i="4"/>
  <c r="K44" i="4"/>
  <c r="K38" i="4"/>
  <c r="R38" i="4" s="1"/>
  <c r="K36" i="4"/>
  <c r="R36" i="4" s="1"/>
  <c r="Q25" i="4"/>
  <c r="K7" i="4"/>
  <c r="Q4" i="4"/>
  <c r="N65" i="4"/>
  <c r="I65" i="4"/>
  <c r="K52" i="4"/>
  <c r="O48" i="4"/>
  <c r="I47" i="4"/>
  <c r="R34" i="4"/>
  <c r="K32" i="4"/>
  <c r="K31" i="4"/>
  <c r="N31" i="4" s="1"/>
  <c r="Q28" i="4"/>
  <c r="K23" i="4"/>
  <c r="R23" i="4" s="1"/>
  <c r="K22" i="4"/>
  <c r="Q22" i="4" s="1"/>
  <c r="Q20" i="4"/>
  <c r="I17" i="4"/>
  <c r="I12" i="4"/>
  <c r="I8" i="4"/>
  <c r="N4" i="4"/>
  <c r="O32" i="4"/>
  <c r="O23" i="4"/>
  <c r="O52" i="4"/>
  <c r="O65" i="4"/>
  <c r="R65" i="4"/>
  <c r="O57" i="4"/>
  <c r="R57" i="4"/>
  <c r="O47" i="4"/>
  <c r="R47" i="4"/>
  <c r="O28" i="4"/>
  <c r="R31" i="4"/>
  <c r="O66" i="4"/>
  <c r="O62" i="4"/>
  <c r="K55" i="4"/>
  <c r="O44" i="4"/>
  <c r="O36" i="4"/>
  <c r="K56" i="4"/>
  <c r="K41" i="4"/>
  <c r="K49" i="4"/>
  <c r="O4" i="4"/>
  <c r="O58" i="4"/>
  <c r="K50" i="4"/>
  <c r="O39" i="4"/>
  <c r="Q36" i="4"/>
  <c r="R17" i="4"/>
  <c r="O17" i="4"/>
  <c r="O12" i="4"/>
  <c r="R8" i="4"/>
  <c r="O8" i="4"/>
  <c r="K64" i="4"/>
  <c r="K46" i="4"/>
  <c r="N36" i="4"/>
  <c r="O33" i="4"/>
  <c r="R33" i="4"/>
  <c r="K26" i="4"/>
  <c r="O24" i="4"/>
  <c r="R24" i="4"/>
  <c r="O20" i="4"/>
  <c r="O18" i="4"/>
  <c r="R18" i="4"/>
  <c r="R15" i="4"/>
  <c r="O9" i="4"/>
  <c r="R9" i="4"/>
  <c r="N34" i="4"/>
  <c r="N25" i="4"/>
  <c r="R12" i="4"/>
  <c r="N12" i="4"/>
  <c r="R28" i="4"/>
  <c r="O20" i="2"/>
  <c r="R20" i="2"/>
  <c r="N30" i="2"/>
  <c r="R30" i="2"/>
  <c r="Q30" i="2"/>
  <c r="R50" i="2"/>
  <c r="R38" i="2"/>
  <c r="I30" i="2"/>
  <c r="R44" i="2"/>
  <c r="O32" i="2"/>
  <c r="R19" i="2"/>
  <c r="N19" i="2"/>
  <c r="R15" i="2"/>
  <c r="N15" i="2"/>
  <c r="O13" i="2"/>
  <c r="R13" i="2"/>
  <c r="Q50" i="2"/>
  <c r="R49" i="2"/>
  <c r="N49" i="2"/>
  <c r="R45" i="2"/>
  <c r="Q38" i="2"/>
  <c r="R37" i="2"/>
  <c r="N37" i="2"/>
  <c r="R47" i="2"/>
  <c r="N47" i="2"/>
  <c r="Q44" i="2"/>
  <c r="R43" i="2"/>
  <c r="N43" i="2"/>
  <c r="I38" i="2"/>
  <c r="R35" i="2"/>
  <c r="N35" i="2"/>
  <c r="K29" i="2"/>
  <c r="Q19" i="2"/>
  <c r="Q15" i="2"/>
  <c r="O9" i="2"/>
  <c r="R9" i="2"/>
  <c r="R8" i="2"/>
  <c r="K31" i="2"/>
  <c r="K25" i="2"/>
  <c r="Q8" i="2"/>
  <c r="K21" i="2"/>
  <c r="N7" i="2"/>
  <c r="R10" i="4" l="1"/>
  <c r="N10" i="4"/>
  <c r="N24" i="4"/>
  <c r="Q24" i="4"/>
  <c r="N15" i="4"/>
  <c r="R58" i="4"/>
  <c r="Q58" i="4"/>
  <c r="N54" i="4"/>
  <c r="Q54" i="4"/>
  <c r="R54" i="4"/>
  <c r="N22" i="4"/>
  <c r="R20" i="4"/>
  <c r="Q66" i="4"/>
  <c r="N66" i="4"/>
  <c r="Q38" i="4"/>
  <c r="N38" i="4"/>
  <c r="R40" i="4"/>
  <c r="Q40" i="4"/>
  <c r="N32" i="4"/>
  <c r="Q32" i="4"/>
  <c r="N52" i="4"/>
  <c r="Q52" i="4"/>
  <c r="R7" i="4"/>
  <c r="Q7" i="4"/>
  <c r="N44" i="4"/>
  <c r="Q44" i="4"/>
  <c r="N7" i="4"/>
  <c r="R44" i="4"/>
  <c r="N40" i="4"/>
  <c r="R22" i="4"/>
  <c r="Q31" i="4"/>
  <c r="N63" i="4"/>
  <c r="R32" i="4"/>
  <c r="N23" i="4"/>
  <c r="Q23" i="4"/>
  <c r="R16" i="4"/>
  <c r="Q16" i="4"/>
  <c r="N16" i="4"/>
  <c r="Q63" i="4"/>
  <c r="R52" i="4"/>
  <c r="Q39" i="4"/>
  <c r="N39" i="4"/>
  <c r="R26" i="4"/>
  <c r="N26" i="4"/>
  <c r="Q26" i="4"/>
  <c r="R49" i="4"/>
  <c r="N49" i="4"/>
  <c r="Q49" i="4"/>
  <c r="N46" i="4"/>
  <c r="Q46" i="4"/>
  <c r="R46" i="4"/>
  <c r="R41" i="4"/>
  <c r="N41" i="4"/>
  <c r="Q41" i="4"/>
  <c r="N50" i="4"/>
  <c r="R50" i="4"/>
  <c r="Q50" i="4"/>
  <c r="N56" i="4"/>
  <c r="R56" i="4"/>
  <c r="Q56" i="4"/>
  <c r="N64" i="4"/>
  <c r="Q64" i="4"/>
  <c r="R64" i="4"/>
  <c r="R55" i="4"/>
  <c r="N55" i="4"/>
  <c r="Q55" i="4"/>
  <c r="R21" i="2"/>
  <c r="Q21" i="2"/>
  <c r="N21" i="2"/>
  <c r="R29" i="2"/>
  <c r="N29" i="2"/>
  <c r="Q29" i="2"/>
  <c r="R25" i="2"/>
  <c r="Q25" i="2"/>
  <c r="N25" i="2"/>
  <c r="Q31" i="2"/>
  <c r="N31" i="2"/>
  <c r="R31" i="2"/>
</calcChain>
</file>

<file path=xl/sharedStrings.xml><?xml version="1.0" encoding="utf-8"?>
<sst xmlns="http://schemas.openxmlformats.org/spreadsheetml/2006/main" count="661" uniqueCount="61">
  <si>
    <t>Sample</t>
  </si>
  <si>
    <t xml:space="preserve">Poly 0 </t>
  </si>
  <si>
    <t>Linear</t>
  </si>
  <si>
    <t>Freundlich</t>
  </si>
  <si>
    <t>Langmuir</t>
  </si>
  <si>
    <t>Initial Conc (%)</t>
  </si>
  <si>
    <t>Aq Conc (%)</t>
  </si>
  <si>
    <t>Initial conc (ppm)</t>
  </si>
  <si>
    <t>Aq Conc (ppm)</t>
  </si>
  <si>
    <t>Ads conc (calc)</t>
  </si>
  <si>
    <t>Ads conc (mg/kg)</t>
  </si>
  <si>
    <t>% removal</t>
  </si>
  <si>
    <t>Aq Conc</t>
  </si>
  <si>
    <t>Ads Conc</t>
  </si>
  <si>
    <t>Log (aq)</t>
  </si>
  <si>
    <t>Log (Ads)</t>
  </si>
  <si>
    <t>Aq</t>
  </si>
  <si>
    <t>Aq/Ads</t>
  </si>
  <si>
    <t>WF UBS</t>
  </si>
  <si>
    <t>L3 7049 C</t>
  </si>
  <si>
    <t>NOP Pgrit</t>
  </si>
  <si>
    <t>PH 8885 LBS</t>
  </si>
  <si>
    <t>570nm</t>
  </si>
  <si>
    <t>PAM Conc</t>
  </si>
  <si>
    <t xml:space="preserve">STDs 1 </t>
  </si>
  <si>
    <t>STDs 2</t>
  </si>
  <si>
    <t>No Shale (Vessel)</t>
  </si>
  <si>
    <t>RT STDs</t>
  </si>
  <si>
    <t>Avg</t>
  </si>
  <si>
    <t>AVG</t>
  </si>
  <si>
    <t>Standards</t>
  </si>
  <si>
    <t>Standards 2</t>
  </si>
  <si>
    <t>570 avg</t>
  </si>
  <si>
    <t>No shale standards - these were in the vessel</t>
  </si>
  <si>
    <t>NO SHALE</t>
  </si>
  <si>
    <t>Room Temp standards - not in vessel (but at same time)</t>
  </si>
  <si>
    <t>RT BLANK</t>
  </si>
  <si>
    <t>0-250 mg/L</t>
  </si>
  <si>
    <t>0-1000 mg/L</t>
  </si>
  <si>
    <t>m</t>
  </si>
  <si>
    <t>c</t>
  </si>
  <si>
    <t>y intercept</t>
  </si>
  <si>
    <t>Poly</t>
  </si>
  <si>
    <t>poly n/0</t>
  </si>
  <si>
    <t>Poly n/0</t>
  </si>
  <si>
    <t>Date</t>
  </si>
  <si>
    <t>Batch No.</t>
  </si>
  <si>
    <t>Conc</t>
  </si>
  <si>
    <t>Sample name</t>
  </si>
  <si>
    <t>570 nm</t>
  </si>
  <si>
    <t>Calc</t>
  </si>
  <si>
    <t>Removed</t>
  </si>
  <si>
    <t>BLANK</t>
  </si>
  <si>
    <t>BH 6 (1)</t>
  </si>
  <si>
    <t>BH 6 (2)</t>
  </si>
  <si>
    <t>OC 5 (1)</t>
  </si>
  <si>
    <t>OC 5 (2)</t>
  </si>
  <si>
    <t>BH 5 (1)</t>
  </si>
  <si>
    <t>BH 5 (2)</t>
  </si>
  <si>
    <t>OC 7 (1)</t>
  </si>
  <si>
    <t>OC 7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</si>
</sst>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mbria"/>
      <family val="2"/>
    </font>
    <font>
      <sz val="11"/>
      <color rgb="FF006100"/>
      <name val="Cambria"/>
      <family val="2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1"/>
      <color theme="1"/>
      <name val="Cambria"/>
      <family val="1"/>
    </font>
    <font>
      <b/>
      <sz val="11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31">
    <xf numFmtId="0" fontId="0" fillId="0" borderId="0" xfId="0"/>
    <xf numFmtId="0" fontId="5" fillId="0" borderId="0" xfId="0" applyFont="1"/>
    <xf numFmtId="0" fontId="0" fillId="0" borderId="0" xfId="0"/>
    <xf numFmtId="0" fontId="3" fillId="0" borderId="0" xfId="2" applyFont="1"/>
    <xf numFmtId="0" fontId="3" fillId="0" borderId="0" xfId="2" applyFont="1" applyFill="1" applyBorder="1"/>
    <xf numFmtId="0" fontId="0" fillId="0" borderId="0" xfId="0" applyAlignment="1"/>
    <xf numFmtId="0" fontId="5" fillId="0" borderId="0" xfId="0" applyFont="1" applyAlignment="1">
      <alignment horizontal="center"/>
    </xf>
    <xf numFmtId="0" fontId="6" fillId="0" borderId="0" xfId="2" applyFont="1"/>
    <xf numFmtId="0" fontId="6" fillId="0" borderId="0" xfId="2" applyFont="1" applyAlignment="1"/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 applyFill="1" applyBorder="1"/>
    <xf numFmtId="2" fontId="2" fillId="0" borderId="0" xfId="2" applyNumberFormat="1"/>
    <xf numFmtId="0" fontId="6" fillId="0" borderId="0" xfId="2" applyFont="1" applyBorder="1"/>
    <xf numFmtId="0" fontId="3" fillId="0" borderId="0" xfId="2" applyFont="1" applyBorder="1"/>
    <xf numFmtId="0" fontId="7" fillId="0" borderId="0" xfId="2" applyFont="1"/>
    <xf numFmtId="14" fontId="6" fillId="0" borderId="0" xfId="2" applyNumberFormat="1" applyFont="1"/>
    <xf numFmtId="0" fontId="3" fillId="0" borderId="0" xfId="2" applyFont="1" applyFill="1"/>
    <xf numFmtId="14" fontId="3" fillId="0" borderId="0" xfId="2" applyNumberFormat="1" applyFont="1"/>
    <xf numFmtId="0" fontId="2" fillId="0" borderId="0" xfId="2" applyFill="1"/>
    <xf numFmtId="0" fontId="6" fillId="0" borderId="0" xfId="2" applyFont="1" applyFill="1" applyAlignment="1"/>
    <xf numFmtId="0" fontId="6" fillId="0" borderId="0" xfId="2" applyFont="1" applyFill="1"/>
    <xf numFmtId="0" fontId="1" fillId="0" borderId="0" xfId="1" applyFill="1"/>
    <xf numFmtId="14" fontId="6" fillId="0" borderId="0" xfId="2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2" fillId="0" borderId="0" xfId="2" applyAlignment="1">
      <alignment horizontal="center"/>
    </xf>
  </cellXfs>
  <cellStyles count="3">
    <cellStyle name="Good" xfId="1" builtinId="2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84447884502133"/>
          <c:y val="3.8308859904197683E-2"/>
          <c:w val="0.82426256769684669"/>
          <c:h val="0.85762993228720874"/>
        </c:manualLayout>
      </c:layout>
      <c:scatterChart>
        <c:scatterStyle val="lineMarker"/>
        <c:varyColors val="0"/>
        <c:ser>
          <c:idx val="0"/>
          <c:order val="0"/>
          <c:tx>
            <c:v>STDs 1 (before)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marker>
          <c:trendline>
            <c:spPr>
              <a:ln>
                <a:solidFill>
                  <a:schemeClr val="accent1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Averaged_standards!$F$8:$F$13</c:f>
              <c:numCache>
                <c:formatCode>General</c:formatCode>
                <c:ptCount val="6"/>
                <c:pt idx="0">
                  <c:v>0.9395</c:v>
                </c:pt>
                <c:pt idx="1">
                  <c:v>0.54449999999999998</c:v>
                </c:pt>
                <c:pt idx="2">
                  <c:v>0.33350000000000002</c:v>
                </c:pt>
                <c:pt idx="4">
                  <c:v>8.6499999999999994E-2</c:v>
                </c:pt>
                <c:pt idx="5">
                  <c:v>0</c:v>
                </c:pt>
              </c:numCache>
            </c:numRef>
          </c:xVal>
          <c:yVal>
            <c:numRef>
              <c:f>Averaged_standards!$B$8:$B$13</c:f>
              <c:numCache>
                <c:formatCode>General</c:formatCode>
                <c:ptCount val="6"/>
                <c:pt idx="0">
                  <c:v>2.5000000000000001E-2</c:v>
                </c:pt>
                <c:pt idx="1">
                  <c:v>1.2500000000000001E-2</c:v>
                </c:pt>
                <c:pt idx="2">
                  <c:v>6.2500000000000003E-3</c:v>
                </c:pt>
                <c:pt idx="3">
                  <c:v>3.1250000000000002E-3</c:v>
                </c:pt>
                <c:pt idx="4">
                  <c:v>1.5625000000000001E-3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9F-4918-AB5C-A7087E719CDE}"/>
            </c:ext>
          </c:extLst>
        </c:ser>
        <c:ser>
          <c:idx val="1"/>
          <c:order val="1"/>
          <c:tx>
            <c:v>STDs 2 (end)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marker>
          <c:trendline>
            <c:spPr>
              <a:ln>
                <a:solidFill>
                  <a:schemeClr val="accent2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Averaged_standards!$I$8:$I$13</c:f>
              <c:numCache>
                <c:formatCode>General</c:formatCode>
                <c:ptCount val="6"/>
                <c:pt idx="0">
                  <c:v>1.0074999999999998</c:v>
                </c:pt>
                <c:pt idx="1">
                  <c:v>0.59499999999999997</c:v>
                </c:pt>
                <c:pt idx="2">
                  <c:v>0.318</c:v>
                </c:pt>
                <c:pt idx="3">
                  <c:v>0.1845</c:v>
                </c:pt>
                <c:pt idx="4">
                  <c:v>0.1595</c:v>
                </c:pt>
                <c:pt idx="5">
                  <c:v>0</c:v>
                </c:pt>
              </c:numCache>
            </c:numRef>
          </c:xVal>
          <c:yVal>
            <c:numRef>
              <c:f>Averaged_standards!$B$8:$B$13</c:f>
              <c:numCache>
                <c:formatCode>General</c:formatCode>
                <c:ptCount val="6"/>
                <c:pt idx="0">
                  <c:v>2.5000000000000001E-2</c:v>
                </c:pt>
                <c:pt idx="1">
                  <c:v>1.2500000000000001E-2</c:v>
                </c:pt>
                <c:pt idx="2">
                  <c:v>6.2500000000000003E-3</c:v>
                </c:pt>
                <c:pt idx="3">
                  <c:v>3.1250000000000002E-3</c:v>
                </c:pt>
                <c:pt idx="4">
                  <c:v>1.5625000000000001E-3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89F-4918-AB5C-A7087E719CDE}"/>
            </c:ext>
          </c:extLst>
        </c:ser>
        <c:ser>
          <c:idx val="2"/>
          <c:order val="2"/>
          <c:tx>
            <c:v>Vessel STDs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marker>
          <c:trendline>
            <c:spPr>
              <a:ln>
                <a:solidFill>
                  <a:schemeClr val="accent3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Averaged_standards!$F$17:$F$22</c:f>
              <c:numCache>
                <c:formatCode>General</c:formatCode>
                <c:ptCount val="6"/>
                <c:pt idx="0">
                  <c:v>8.9499999999999996E-2</c:v>
                </c:pt>
                <c:pt idx="1">
                  <c:v>0.11</c:v>
                </c:pt>
                <c:pt idx="2">
                  <c:v>0.69199999999999995</c:v>
                </c:pt>
                <c:pt idx="3">
                  <c:v>0.9464999999999999</c:v>
                </c:pt>
                <c:pt idx="4">
                  <c:v>1.1114999999999999</c:v>
                </c:pt>
                <c:pt idx="5">
                  <c:v>1.0554999999999999</c:v>
                </c:pt>
              </c:numCache>
            </c:numRef>
          </c:xVal>
          <c:yVal>
            <c:numRef>
              <c:f>Averaged_standards!$B$17:$B$22</c:f>
              <c:numCache>
                <c:formatCode>General</c:formatCode>
                <c:ptCount val="6"/>
                <c:pt idx="0">
                  <c:v>1.5625000000000001E-3</c:v>
                </c:pt>
                <c:pt idx="1">
                  <c:v>3.1250000000000002E-3</c:v>
                </c:pt>
                <c:pt idx="2">
                  <c:v>6.2500000000000003E-3</c:v>
                </c:pt>
                <c:pt idx="3">
                  <c:v>1.2500000000000001E-2</c:v>
                </c:pt>
                <c:pt idx="4">
                  <c:v>2.5000000000000001E-2</c:v>
                </c:pt>
                <c:pt idx="5">
                  <c:v>2.5000000000000001E-2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89F-4918-AB5C-A7087E719CDE}"/>
            </c:ext>
          </c:extLst>
        </c:ser>
        <c:ser>
          <c:idx val="3"/>
          <c:order val="3"/>
          <c:tx>
            <c:v>RT STDs</c:v>
          </c:tx>
          <c:spPr>
            <a:ln w="28575">
              <a:noFill/>
            </a:ln>
          </c:spPr>
          <c:marker>
            <c:symbol val="circle"/>
            <c:size val="5"/>
            <c:spPr>
              <a:ln>
                <a:solidFill>
                  <a:schemeClr val="tx1"/>
                </a:solidFill>
              </a:ln>
            </c:spPr>
          </c:marker>
          <c:trendline>
            <c:spPr>
              <a:ln>
                <a:solidFill>
                  <a:schemeClr val="accent4"/>
                </a:solidFill>
                <a:prstDash val="dash"/>
              </a:ln>
            </c:spPr>
            <c:trendlineType val="linear"/>
            <c:dispRSqr val="0"/>
            <c:dispEq val="0"/>
          </c:trendline>
          <c:xVal>
            <c:numRef>
              <c:f>Averaged_standards!$F$28:$F$34</c:f>
              <c:numCache>
                <c:formatCode>General</c:formatCode>
                <c:ptCount val="7"/>
                <c:pt idx="0">
                  <c:v>9.0499999999999997E-2</c:v>
                </c:pt>
                <c:pt idx="1">
                  <c:v>0.81549999999999989</c:v>
                </c:pt>
                <c:pt idx="2">
                  <c:v>0.57250000000000001</c:v>
                </c:pt>
                <c:pt idx="3">
                  <c:v>0.6</c:v>
                </c:pt>
                <c:pt idx="4">
                  <c:v>0.56850000000000001</c:v>
                </c:pt>
                <c:pt idx="5">
                  <c:v>0.97</c:v>
                </c:pt>
                <c:pt idx="6">
                  <c:v>0.96399999999999997</c:v>
                </c:pt>
              </c:numCache>
            </c:numRef>
          </c:xVal>
          <c:yVal>
            <c:numRef>
              <c:f>Averaged_standards!$B$28:$B$34</c:f>
              <c:numCache>
                <c:formatCode>General</c:formatCode>
                <c:ptCount val="7"/>
                <c:pt idx="0">
                  <c:v>3.1250000000000002E-3</c:v>
                </c:pt>
                <c:pt idx="1">
                  <c:v>6.2500000000000003E-3</c:v>
                </c:pt>
                <c:pt idx="2">
                  <c:v>1.2500000000000001E-2</c:v>
                </c:pt>
                <c:pt idx="3">
                  <c:v>1.2500000000000001E-2</c:v>
                </c:pt>
                <c:pt idx="4">
                  <c:v>1.2500000000000001E-2</c:v>
                </c:pt>
                <c:pt idx="5">
                  <c:v>2.5000000000000001E-2</c:v>
                </c:pt>
                <c:pt idx="6">
                  <c:v>2.5000000000000001E-2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89F-4918-AB5C-A7087E719CDE}"/>
            </c:ext>
          </c:extLst>
        </c:ser>
        <c:ser>
          <c:idx val="4"/>
          <c:order val="4"/>
          <c:tx>
            <c:v>AVG STDs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trendline>
            <c:spPr>
              <a:ln w="15875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(Averaged_standards!$W$7,Averaged_standards!$W$9,Averaged_standards!$W$11,Averaged_standards!$W$12,Averaged_standards!$W$13,Averaged_standards!$W$14)</c:f>
              <c:numCache>
                <c:formatCode>General</c:formatCode>
                <c:ptCount val="6"/>
                <c:pt idx="0">
                  <c:v>0.99937500000000001</c:v>
                </c:pt>
                <c:pt idx="1">
                  <c:v>0.57458333333333333</c:v>
                </c:pt>
                <c:pt idx="2">
                  <c:v>0.32574999999999998</c:v>
                </c:pt>
                <c:pt idx="3">
                  <c:v>0.12833333333333333</c:v>
                </c:pt>
                <c:pt idx="4">
                  <c:v>0.11183333333333334</c:v>
                </c:pt>
                <c:pt idx="5">
                  <c:v>0</c:v>
                </c:pt>
              </c:numCache>
            </c:numRef>
          </c:xVal>
          <c:yVal>
            <c:numRef>
              <c:f>(Averaged_standards!$P$7,Averaged_standards!$P$9,Averaged_standards!$P$11,Averaged_standards!$P$12,Averaged_standards!$P$13,Averaged_standards!$P$14)</c:f>
              <c:numCache>
                <c:formatCode>General</c:formatCode>
                <c:ptCount val="6"/>
                <c:pt idx="0">
                  <c:v>2.5000000000000001E-2</c:v>
                </c:pt>
                <c:pt idx="1">
                  <c:v>1.2500000000000001E-2</c:v>
                </c:pt>
                <c:pt idx="2">
                  <c:v>6.2500000000000003E-3</c:v>
                </c:pt>
                <c:pt idx="3">
                  <c:v>3.1250000000000002E-3</c:v>
                </c:pt>
                <c:pt idx="4">
                  <c:v>1.56E-3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E01-B76E-6A3553E83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38784"/>
        <c:axId val="126040704"/>
      </c:scatterChart>
      <c:valAx>
        <c:axId val="12603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570 nm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6040704"/>
        <c:crosses val="autoZero"/>
        <c:crossBetween val="midCat"/>
      </c:valAx>
      <c:valAx>
        <c:axId val="126040704"/>
        <c:scaling>
          <c:orientation val="minMax"/>
          <c:max val="3.0000000000000006E-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PAM conc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6038784"/>
        <c:crosses val="autoZero"/>
        <c:crossBetween val="midCat"/>
      </c:valAx>
      <c:spPr>
        <a:ln>
          <a:noFill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12318817926555534"/>
          <c:y val="3.4959172996968192E-2"/>
          <c:w val="0.23500292667730521"/>
          <c:h val="0.32613323503251535"/>
        </c:manualLayout>
      </c:layout>
      <c:overlay val="0"/>
      <c:spPr>
        <a:solidFill>
          <a:sysClr val="window" lastClr="FFFFFF"/>
        </a:solidFill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13877373859255E-2"/>
          <c:y val="1.8926570339234779E-2"/>
          <c:w val="0.89746796015882446"/>
          <c:h val="0.86624396258122804"/>
        </c:manualLayout>
      </c:layout>
      <c:scatterChart>
        <c:scatterStyle val="lineMarker"/>
        <c:varyColors val="0"/>
        <c:ser>
          <c:idx val="0"/>
          <c:order val="0"/>
          <c:tx>
            <c:v>Averaged 0-1000 mg/L </c:v>
          </c:tx>
          <c:spPr>
            <a:ln w="28575">
              <a:noFill/>
            </a:ln>
          </c:spPr>
          <c:marker>
            <c:symbol val="diamond"/>
            <c:size val="7"/>
            <c:spPr>
              <a:noFill/>
            </c:spPr>
          </c:marker>
          <c:trendline>
            <c:spPr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0.11078287820652512"/>
                  <c:y val="0.51036228581659271"/>
                </c:manualLayout>
              </c:layout>
              <c:numFmt formatCode="General" sourceLinked="0"/>
            </c:trendlineLbl>
          </c:trendline>
          <c:trendline>
            <c:spPr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7633095249614369"/>
                  <c:y val="0.62550583091565315"/>
                </c:manualLayout>
              </c:layout>
              <c:numFmt formatCode="General" sourceLinked="0"/>
            </c:trendlineLbl>
          </c:trendline>
          <c:trendline>
            <c:spPr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9.3732869598681517E-2"/>
                  <c:y val="0.32522308440382652"/>
                </c:manualLayout>
              </c:layout>
              <c:numFmt formatCode="General" sourceLinked="0"/>
            </c:trendlineLbl>
          </c:trendline>
          <c:xVal>
            <c:numRef>
              <c:f>(Averaged_standards!$W$3,Averaged_standards!$W$5,Averaged_standards!$W$7,Averaged_standards!$W$9,Averaged_standards!$W$11,Averaged_standards!$W$12,Averaged_standards!$W$13,Averaged_standards!$W$14)</c:f>
              <c:numCache>
                <c:formatCode>General</c:formatCode>
                <c:ptCount val="8"/>
                <c:pt idx="0">
                  <c:v>2.0230000000000001</c:v>
                </c:pt>
                <c:pt idx="1">
                  <c:v>1.68675</c:v>
                </c:pt>
                <c:pt idx="2">
                  <c:v>0.99937500000000001</c:v>
                </c:pt>
                <c:pt idx="3">
                  <c:v>0.57458333333333333</c:v>
                </c:pt>
                <c:pt idx="4">
                  <c:v>0.32574999999999998</c:v>
                </c:pt>
                <c:pt idx="5">
                  <c:v>0.12833333333333333</c:v>
                </c:pt>
                <c:pt idx="6">
                  <c:v>0.11183333333333334</c:v>
                </c:pt>
                <c:pt idx="7">
                  <c:v>0</c:v>
                </c:pt>
              </c:numCache>
            </c:numRef>
          </c:xVal>
          <c:yVal>
            <c:numRef>
              <c:f>(Averaged_standards!$P$3,Averaged_standards!$P$5,Averaged_standards!$P$7,Averaged_standards!$P$9,Averaged_standards!$P$11,Averaged_standards!$P$12,Averaged_standards!$P$13,Averaged_standards!$P$14)</c:f>
              <c:numCache>
                <c:formatCode>General</c:formatCode>
                <c:ptCount val="8"/>
                <c:pt idx="0">
                  <c:v>0.1</c:v>
                </c:pt>
                <c:pt idx="1">
                  <c:v>0.05</c:v>
                </c:pt>
                <c:pt idx="2">
                  <c:v>2.5000000000000001E-2</c:v>
                </c:pt>
                <c:pt idx="3">
                  <c:v>1.2500000000000001E-2</c:v>
                </c:pt>
                <c:pt idx="4">
                  <c:v>6.2500000000000003E-3</c:v>
                </c:pt>
                <c:pt idx="5">
                  <c:v>3.1250000000000002E-3</c:v>
                </c:pt>
                <c:pt idx="6">
                  <c:v>1.56E-3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5E0-4B9F-A6A5-14F7AE1EF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55200"/>
        <c:axId val="127165568"/>
      </c:scatterChart>
      <c:valAx>
        <c:axId val="12715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570 nm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7165568"/>
        <c:crosses val="autoZero"/>
        <c:crossBetween val="midCat"/>
      </c:valAx>
      <c:valAx>
        <c:axId val="1271655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PAM Conc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7155200"/>
        <c:crosses val="autoZero"/>
        <c:crossBetween val="midCat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9.3897583339294724E-2"/>
          <c:y val="2.4819030025350037E-2"/>
          <c:w val="0.28381531489937029"/>
          <c:h val="0.1434372698456617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20572461294005"/>
          <c:y val="7.4024998962692365E-2"/>
          <c:w val="0.83882217951499283"/>
          <c:h val="0.83278700365814373"/>
        </c:manualLayout>
      </c:layout>
      <c:scatterChart>
        <c:scatterStyle val="lineMarker"/>
        <c:varyColors val="0"/>
        <c:ser>
          <c:idx val="1"/>
          <c:order val="0"/>
          <c:tx>
            <c:v>Averaged 0-250 mg/L</c:v>
          </c:tx>
          <c:spPr>
            <a:ln w="9525">
              <a:noFill/>
            </a:ln>
          </c:spPr>
          <c:marker>
            <c:symbol val="circle"/>
            <c:size val="5"/>
            <c:spPr>
              <a:noFill/>
              <a:ln w="15875">
                <a:solidFill>
                  <a:schemeClr val="tx1"/>
                </a:solidFill>
              </a:ln>
            </c:spPr>
          </c:marker>
          <c:trendline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5.1983038467507028E-2"/>
                  <c:y val="0.40477319003445678"/>
                </c:manualLayout>
              </c:layout>
              <c:numFmt formatCode="General" sourceLinked="0"/>
            </c:trendlineLbl>
          </c:trendline>
          <c:trendline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5645218687124041"/>
                  <c:y val="0.62905061061833534"/>
                </c:manualLayout>
              </c:layout>
              <c:numFmt formatCode="General" sourceLinked="0"/>
            </c:trendlineLbl>
          </c:trendline>
          <c:trendline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9.2100121420860562E-2"/>
                  <c:y val="0.53263612126292892"/>
                </c:manualLayout>
              </c:layout>
              <c:numFmt formatCode="General" sourceLinked="0"/>
            </c:trendlineLbl>
          </c:trendline>
          <c:xVal>
            <c:numRef>
              <c:f>(Averaged_standards!$W$7,Averaged_standards!$W$9,Averaged_standards!$W$11,Averaged_standards!$W$12,Averaged_standards!$W$13,Averaged_standards!$W$14)</c:f>
              <c:numCache>
                <c:formatCode>General</c:formatCode>
                <c:ptCount val="6"/>
                <c:pt idx="0">
                  <c:v>0.99937500000000001</c:v>
                </c:pt>
                <c:pt idx="1">
                  <c:v>0.57458333333333333</c:v>
                </c:pt>
                <c:pt idx="2">
                  <c:v>0.32574999999999998</c:v>
                </c:pt>
                <c:pt idx="3">
                  <c:v>0.12833333333333333</c:v>
                </c:pt>
                <c:pt idx="4">
                  <c:v>0.11183333333333334</c:v>
                </c:pt>
                <c:pt idx="5">
                  <c:v>0</c:v>
                </c:pt>
              </c:numCache>
            </c:numRef>
          </c:xVal>
          <c:yVal>
            <c:numRef>
              <c:f>(Averaged_standards!$P$7,Averaged_standards!$P$9,Averaged_standards!$P$11,Averaged_standards!$P$12,Averaged_standards!$P$13,Averaged_standards!$P$14)</c:f>
              <c:numCache>
                <c:formatCode>General</c:formatCode>
                <c:ptCount val="6"/>
                <c:pt idx="0">
                  <c:v>2.5000000000000001E-2</c:v>
                </c:pt>
                <c:pt idx="1">
                  <c:v>1.2500000000000001E-2</c:v>
                </c:pt>
                <c:pt idx="2">
                  <c:v>6.2500000000000003E-3</c:v>
                </c:pt>
                <c:pt idx="3">
                  <c:v>3.1250000000000002E-3</c:v>
                </c:pt>
                <c:pt idx="4">
                  <c:v>1.56E-3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19E-4ABB-99F8-ED3CD824D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94240"/>
        <c:axId val="127196160"/>
      </c:scatterChart>
      <c:valAx>
        <c:axId val="127194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570 nm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7196160"/>
        <c:crosses val="autoZero"/>
        <c:crossBetween val="midCat"/>
      </c:valAx>
      <c:valAx>
        <c:axId val="1271961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PAM Conc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719424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173264607021"/>
          <c:y val="3.8308861407306896E-2"/>
          <c:w val="0.83831374857088736"/>
          <c:h val="0.86696064537203332"/>
        </c:manualLayout>
      </c:layout>
      <c:scatterChart>
        <c:scatterStyle val="lineMarker"/>
        <c:varyColors val="0"/>
        <c:ser>
          <c:idx val="0"/>
          <c:order val="0"/>
          <c:tx>
            <c:v>STDs 1 (before)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marker>
          <c:trendline>
            <c:spPr>
              <a:ln>
                <a:solidFill>
                  <a:schemeClr val="accent1"/>
                </a:solidFill>
                <a:prstDash val="dash"/>
              </a:ln>
            </c:spPr>
            <c:trendlineType val="poly"/>
            <c:order val="2"/>
            <c:dispRSqr val="0"/>
            <c:dispEq val="0"/>
          </c:trendline>
          <c:xVal>
            <c:numRef>
              <c:f>Averaged_standards!$F$6:$F$13</c:f>
              <c:numCache>
                <c:formatCode>General</c:formatCode>
                <c:ptCount val="8"/>
                <c:pt idx="0">
                  <c:v>2.3434999999999997</c:v>
                </c:pt>
                <c:pt idx="1">
                  <c:v>1.6905000000000001</c:v>
                </c:pt>
                <c:pt idx="2">
                  <c:v>0.9395</c:v>
                </c:pt>
                <c:pt idx="3">
                  <c:v>0.54449999999999998</c:v>
                </c:pt>
                <c:pt idx="4">
                  <c:v>0.33350000000000002</c:v>
                </c:pt>
                <c:pt idx="6">
                  <c:v>8.6499999999999994E-2</c:v>
                </c:pt>
                <c:pt idx="7">
                  <c:v>0</c:v>
                </c:pt>
              </c:numCache>
            </c:numRef>
          </c:xVal>
          <c:yVal>
            <c:numRef>
              <c:f>Averaged_standards!$B$6:$B$13</c:f>
              <c:numCache>
                <c:formatCode>General</c:formatCode>
                <c:ptCount val="8"/>
                <c:pt idx="0">
                  <c:v>0.1</c:v>
                </c:pt>
                <c:pt idx="1">
                  <c:v>0.05</c:v>
                </c:pt>
                <c:pt idx="2">
                  <c:v>2.5000000000000001E-2</c:v>
                </c:pt>
                <c:pt idx="3">
                  <c:v>1.2500000000000001E-2</c:v>
                </c:pt>
                <c:pt idx="4">
                  <c:v>6.2500000000000003E-3</c:v>
                </c:pt>
                <c:pt idx="5">
                  <c:v>3.1250000000000002E-3</c:v>
                </c:pt>
                <c:pt idx="6">
                  <c:v>1.5625000000000001E-3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B5-467E-A319-26094AC6EF09}"/>
            </c:ext>
          </c:extLst>
        </c:ser>
        <c:ser>
          <c:idx val="1"/>
          <c:order val="1"/>
          <c:tx>
            <c:v>STDs 2 (end)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marker>
          <c:trendline>
            <c:spPr>
              <a:ln>
                <a:solidFill>
                  <a:schemeClr val="accent2"/>
                </a:solidFill>
                <a:prstDash val="dash"/>
              </a:ln>
            </c:spPr>
            <c:trendlineType val="poly"/>
            <c:order val="2"/>
            <c:dispRSqr val="0"/>
            <c:dispEq val="0"/>
          </c:trendline>
          <c:xVal>
            <c:numRef>
              <c:f>Averaged_standards!$I$6:$I$13</c:f>
              <c:numCache>
                <c:formatCode>General</c:formatCode>
                <c:ptCount val="8"/>
                <c:pt idx="0">
                  <c:v>2.056</c:v>
                </c:pt>
                <c:pt idx="1">
                  <c:v>1.659</c:v>
                </c:pt>
                <c:pt idx="2">
                  <c:v>1.0074999999999998</c:v>
                </c:pt>
                <c:pt idx="3">
                  <c:v>0.59499999999999997</c:v>
                </c:pt>
                <c:pt idx="4">
                  <c:v>0.318</c:v>
                </c:pt>
                <c:pt idx="5">
                  <c:v>0.1845</c:v>
                </c:pt>
                <c:pt idx="6">
                  <c:v>0.1595</c:v>
                </c:pt>
                <c:pt idx="7">
                  <c:v>0</c:v>
                </c:pt>
              </c:numCache>
            </c:numRef>
          </c:xVal>
          <c:yVal>
            <c:numRef>
              <c:f>Averaged_standards!$B$6:$B$13</c:f>
              <c:numCache>
                <c:formatCode>General</c:formatCode>
                <c:ptCount val="8"/>
                <c:pt idx="0">
                  <c:v>0.1</c:v>
                </c:pt>
                <c:pt idx="1">
                  <c:v>0.05</c:v>
                </c:pt>
                <c:pt idx="2">
                  <c:v>2.5000000000000001E-2</c:v>
                </c:pt>
                <c:pt idx="3">
                  <c:v>1.2500000000000001E-2</c:v>
                </c:pt>
                <c:pt idx="4">
                  <c:v>6.2500000000000003E-3</c:v>
                </c:pt>
                <c:pt idx="5">
                  <c:v>3.1250000000000002E-3</c:v>
                </c:pt>
                <c:pt idx="6">
                  <c:v>1.5625000000000001E-3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BB5-467E-A319-26094AC6EF09}"/>
            </c:ext>
          </c:extLst>
        </c:ser>
        <c:ser>
          <c:idx val="2"/>
          <c:order val="2"/>
          <c:tx>
            <c:v>Vessel STDs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marker>
          <c:trendline>
            <c:spPr>
              <a:ln>
                <a:solidFill>
                  <a:schemeClr val="accent3"/>
                </a:solidFill>
                <a:prstDash val="dash"/>
              </a:ln>
            </c:spPr>
            <c:trendlineType val="poly"/>
            <c:order val="2"/>
            <c:dispRSqr val="0"/>
            <c:dispEq val="0"/>
          </c:trendline>
          <c:xVal>
            <c:numRef>
              <c:f>Averaged_standards!$F$17:$F$26</c:f>
              <c:numCache>
                <c:formatCode>General</c:formatCode>
                <c:ptCount val="10"/>
                <c:pt idx="0">
                  <c:v>8.9499999999999996E-2</c:v>
                </c:pt>
                <c:pt idx="1">
                  <c:v>0.11</c:v>
                </c:pt>
                <c:pt idx="2">
                  <c:v>0.69199999999999995</c:v>
                </c:pt>
                <c:pt idx="3">
                  <c:v>0.9464999999999999</c:v>
                </c:pt>
                <c:pt idx="4">
                  <c:v>1.1114999999999999</c:v>
                </c:pt>
                <c:pt idx="5">
                  <c:v>1.0554999999999999</c:v>
                </c:pt>
                <c:pt idx="6">
                  <c:v>1.9635</c:v>
                </c:pt>
                <c:pt idx="7">
                  <c:v>1.7629999999999999</c:v>
                </c:pt>
                <c:pt idx="8">
                  <c:v>2.0169999999999999</c:v>
                </c:pt>
                <c:pt idx="9">
                  <c:v>2.0235000000000003</c:v>
                </c:pt>
              </c:numCache>
            </c:numRef>
          </c:xVal>
          <c:yVal>
            <c:numRef>
              <c:f>Averaged_standards!$B$17:$B$26</c:f>
              <c:numCache>
                <c:formatCode>General</c:formatCode>
                <c:ptCount val="10"/>
                <c:pt idx="0">
                  <c:v>1.5625000000000001E-3</c:v>
                </c:pt>
                <c:pt idx="1">
                  <c:v>3.1250000000000002E-3</c:v>
                </c:pt>
                <c:pt idx="2">
                  <c:v>6.2500000000000003E-3</c:v>
                </c:pt>
                <c:pt idx="3">
                  <c:v>1.2500000000000001E-2</c:v>
                </c:pt>
                <c:pt idx="4">
                  <c:v>2.5000000000000001E-2</c:v>
                </c:pt>
                <c:pt idx="5">
                  <c:v>2.5000000000000001E-2</c:v>
                </c:pt>
                <c:pt idx="6">
                  <c:v>0.05</c:v>
                </c:pt>
                <c:pt idx="7">
                  <c:v>0.05</c:v>
                </c:pt>
                <c:pt idx="8">
                  <c:v>0.1</c:v>
                </c:pt>
                <c:pt idx="9">
                  <c:v>0.1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BB5-467E-A319-26094AC6EF09}"/>
            </c:ext>
          </c:extLst>
        </c:ser>
        <c:ser>
          <c:idx val="3"/>
          <c:order val="3"/>
          <c:tx>
            <c:v>RT STDs</c:v>
          </c:tx>
          <c:spPr>
            <a:ln w="28575">
              <a:noFill/>
            </a:ln>
          </c:spPr>
          <c:marker>
            <c:symbol val="circle"/>
            <c:size val="5"/>
            <c:spPr>
              <a:ln>
                <a:solidFill>
                  <a:schemeClr val="tx1"/>
                </a:solidFill>
              </a:ln>
            </c:spPr>
          </c:marker>
          <c:trendline>
            <c:spPr>
              <a:ln>
                <a:solidFill>
                  <a:schemeClr val="accent4"/>
                </a:solidFill>
                <a:prstDash val="dash"/>
              </a:ln>
            </c:spPr>
            <c:trendlineType val="poly"/>
            <c:order val="2"/>
            <c:dispRSqr val="0"/>
            <c:dispEq val="0"/>
          </c:trendline>
          <c:xVal>
            <c:numRef>
              <c:f>Averaged_standards!$F$28:$F$38</c:f>
              <c:numCache>
                <c:formatCode>General</c:formatCode>
                <c:ptCount val="11"/>
                <c:pt idx="0">
                  <c:v>9.0499999999999997E-2</c:v>
                </c:pt>
                <c:pt idx="1">
                  <c:v>0.81549999999999989</c:v>
                </c:pt>
                <c:pt idx="2">
                  <c:v>0.57250000000000001</c:v>
                </c:pt>
                <c:pt idx="3">
                  <c:v>0.6</c:v>
                </c:pt>
                <c:pt idx="4">
                  <c:v>0.56850000000000001</c:v>
                </c:pt>
                <c:pt idx="5">
                  <c:v>0.97</c:v>
                </c:pt>
                <c:pt idx="6">
                  <c:v>0.96399999999999997</c:v>
                </c:pt>
                <c:pt idx="7">
                  <c:v>1.835</c:v>
                </c:pt>
                <c:pt idx="8">
                  <c:v>1.6345000000000001</c:v>
                </c:pt>
                <c:pt idx="9">
                  <c:v>1.9685000000000001</c:v>
                </c:pt>
                <c:pt idx="10">
                  <c:v>2.0169999999999999</c:v>
                </c:pt>
              </c:numCache>
            </c:numRef>
          </c:xVal>
          <c:yVal>
            <c:numRef>
              <c:f>Averaged_standards!$B$28:$B$38</c:f>
              <c:numCache>
                <c:formatCode>General</c:formatCode>
                <c:ptCount val="11"/>
                <c:pt idx="0">
                  <c:v>3.1250000000000002E-3</c:v>
                </c:pt>
                <c:pt idx="1">
                  <c:v>6.2500000000000003E-3</c:v>
                </c:pt>
                <c:pt idx="2">
                  <c:v>1.2500000000000001E-2</c:v>
                </c:pt>
                <c:pt idx="3">
                  <c:v>1.2500000000000001E-2</c:v>
                </c:pt>
                <c:pt idx="4">
                  <c:v>1.2500000000000001E-2</c:v>
                </c:pt>
                <c:pt idx="5">
                  <c:v>2.5000000000000001E-2</c:v>
                </c:pt>
                <c:pt idx="6">
                  <c:v>2.5000000000000001E-2</c:v>
                </c:pt>
                <c:pt idx="7">
                  <c:v>0.05</c:v>
                </c:pt>
                <c:pt idx="8">
                  <c:v>0.05</c:v>
                </c:pt>
                <c:pt idx="9">
                  <c:v>0.1</c:v>
                </c:pt>
                <c:pt idx="10">
                  <c:v>0.1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BB5-467E-A319-26094AC6EF09}"/>
            </c:ext>
          </c:extLst>
        </c:ser>
        <c:ser>
          <c:idx val="4"/>
          <c:order val="4"/>
          <c:tx>
            <c:v>AVG STDs</c:v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FF0000"/>
              </a:solidFill>
              <a:ln w="12700">
                <a:solidFill>
                  <a:schemeClr val="tx1"/>
                </a:solidFill>
              </a:ln>
            </c:spPr>
          </c:marker>
          <c:trendline>
            <c:spPr>
              <a:ln w="15875">
                <a:solidFill>
                  <a:srgbClr val="FF0000"/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(Averaged_standards!$W$3,Averaged_standards!$W$5,Averaged_standards!$W$7,Averaged_standards!$W$9,Averaged_standards!$W$11,Averaged_standards!$W$12,Averaged_standards!$W$13,Averaged_standards!$W$14)</c:f>
              <c:numCache>
                <c:formatCode>General</c:formatCode>
                <c:ptCount val="8"/>
                <c:pt idx="0">
                  <c:v>2.0230000000000001</c:v>
                </c:pt>
                <c:pt idx="1">
                  <c:v>1.68675</c:v>
                </c:pt>
                <c:pt idx="2">
                  <c:v>0.99937500000000001</c:v>
                </c:pt>
                <c:pt idx="3">
                  <c:v>0.57458333333333333</c:v>
                </c:pt>
                <c:pt idx="4">
                  <c:v>0.32574999999999998</c:v>
                </c:pt>
                <c:pt idx="5">
                  <c:v>0.12833333333333333</c:v>
                </c:pt>
                <c:pt idx="6">
                  <c:v>0.11183333333333334</c:v>
                </c:pt>
                <c:pt idx="7">
                  <c:v>0</c:v>
                </c:pt>
              </c:numCache>
            </c:numRef>
          </c:xVal>
          <c:yVal>
            <c:numRef>
              <c:f>(Averaged_standards!$P$3,Averaged_standards!$P$5,Averaged_standards!$P$7,Averaged_standards!$P$9,Averaged_standards!$P$11,Averaged_standards!$P$12,Averaged_standards!$P$13,Averaged_standards!$P$14)</c:f>
              <c:numCache>
                <c:formatCode>General</c:formatCode>
                <c:ptCount val="8"/>
                <c:pt idx="0">
                  <c:v>0.1</c:v>
                </c:pt>
                <c:pt idx="1">
                  <c:v>0.05</c:v>
                </c:pt>
                <c:pt idx="2">
                  <c:v>2.5000000000000001E-2</c:v>
                </c:pt>
                <c:pt idx="3">
                  <c:v>1.2500000000000001E-2</c:v>
                </c:pt>
                <c:pt idx="4">
                  <c:v>6.2500000000000003E-3</c:v>
                </c:pt>
                <c:pt idx="5">
                  <c:v>3.1250000000000002E-3</c:v>
                </c:pt>
                <c:pt idx="6">
                  <c:v>1.56E-3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92-4633-BAE6-C0FDC21C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24704"/>
        <c:axId val="127626624"/>
      </c:scatterChart>
      <c:valAx>
        <c:axId val="12762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570 nm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7626624"/>
        <c:crosses val="autoZero"/>
        <c:crossBetween val="midCat"/>
      </c:valAx>
      <c:valAx>
        <c:axId val="1276266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PAM conc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7624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1231882258980478"/>
          <c:y val="5.588075621841844E-2"/>
          <c:w val="0.22831480842561963"/>
          <c:h val="0.28313313382337391"/>
        </c:manualLayout>
      </c:layout>
      <c:overlay val="0"/>
      <c:spPr>
        <a:solidFill>
          <a:sysClr val="window" lastClr="FFFFFF"/>
        </a:solidFill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283711</xdr:colOff>
      <xdr:row>15</xdr:row>
      <xdr:rowOff>1601</xdr:rowOff>
    </xdr:from>
    <xdr:to>
      <xdr:col>12</xdr:col>
      <xdr:colOff>850047</xdr:colOff>
      <xdr:row>31</xdr:row>
      <xdr:rowOff>160085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383399</xdr:colOff>
      <xdr:row>2</xdr:row>
      <xdr:rowOff>33935</xdr:rowOff>
    </xdr:from>
    <xdr:to>
      <xdr:col>34</xdr:col>
      <xdr:colOff>612321</xdr:colOff>
      <xdr:row>24</xdr:row>
      <xdr:rowOff>40820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77802</xdr:colOff>
      <xdr:row>15</xdr:row>
      <xdr:rowOff>77955</xdr:rowOff>
    </xdr:from>
    <xdr:to>
      <xdr:col>22</xdr:col>
      <xdr:colOff>598873</xdr:colOff>
      <xdr:row>32</xdr:row>
      <xdr:rowOff>141272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115658</xdr:colOff>
      <xdr:row>15</xdr:row>
      <xdr:rowOff>65311</xdr:rowOff>
    </xdr:from>
    <xdr:to>
      <xdr:col>17</xdr:col>
      <xdr:colOff>874939</xdr:colOff>
      <xdr:row>32</xdr:row>
      <xdr:rowOff>93888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A4" sqref="A4:A51"/>
    </sheetView>
  </sheetViews>
  <sheetFormatPr defaultRowHeight="14.25" x14ac:dyDescent="0.2"/>
  <cols>
    <col min="1" max="1" width="8.375" customWidth="1"/>
    <col min="2" max="2" width="11" bestFit="1" customWidth="1"/>
    <col min="3" max="3" width="13.375" bestFit="1" customWidth="1"/>
    <col min="4" max="5" width="11.875" bestFit="1" customWidth="1"/>
    <col min="7" max="8" width="11.875" bestFit="1" customWidth="1"/>
    <col min="10" max="11" width="11.875" bestFit="1" customWidth="1"/>
  </cols>
  <sheetData>
    <row r="1" spans="1:11" x14ac:dyDescent="0.2">
      <c r="A1" s="2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2"/>
      <c r="B2" s="2"/>
      <c r="C2" s="2"/>
      <c r="D2" s="25" t="s">
        <v>2</v>
      </c>
      <c r="E2" s="25"/>
      <c r="F2" s="5"/>
      <c r="G2" s="25" t="s">
        <v>3</v>
      </c>
      <c r="H2" s="25"/>
      <c r="I2" s="2"/>
      <c r="J2" s="25" t="s">
        <v>4</v>
      </c>
      <c r="K2" s="25"/>
    </row>
    <row r="3" spans="1:11" x14ac:dyDescent="0.2">
      <c r="A3" s="2"/>
      <c r="B3" s="2"/>
      <c r="C3" s="2" t="s">
        <v>5</v>
      </c>
      <c r="D3" s="2" t="s">
        <v>12</v>
      </c>
      <c r="E3" s="2" t="s">
        <v>13</v>
      </c>
      <c r="F3" s="2"/>
      <c r="G3" s="2" t="s">
        <v>14</v>
      </c>
      <c r="H3" s="2" t="s">
        <v>15</v>
      </c>
      <c r="I3" s="2"/>
      <c r="J3" s="2" t="s">
        <v>16</v>
      </c>
      <c r="K3" s="2" t="s">
        <v>17</v>
      </c>
    </row>
    <row r="4" spans="1:11" x14ac:dyDescent="0.2">
      <c r="A4" s="2" t="s">
        <v>59</v>
      </c>
      <c r="B4" s="2" t="s">
        <v>18</v>
      </c>
      <c r="C4" s="4">
        <v>2.5000000000000001E-2</v>
      </c>
      <c r="D4" s="2"/>
      <c r="E4" s="2"/>
      <c r="F4" s="2"/>
      <c r="G4" s="2"/>
      <c r="H4" s="2"/>
      <c r="I4" s="2"/>
      <c r="J4" s="2"/>
      <c r="K4" s="2"/>
    </row>
    <row r="5" spans="1:11" x14ac:dyDescent="0.2">
      <c r="A5" s="9" t="s">
        <v>59</v>
      </c>
      <c r="B5" s="2" t="s">
        <v>18</v>
      </c>
      <c r="C5" s="4">
        <v>1.2500000000000001E-2</v>
      </c>
      <c r="D5" s="2"/>
      <c r="E5" s="2"/>
      <c r="F5" s="2"/>
      <c r="G5" s="2"/>
      <c r="H5" s="2"/>
      <c r="I5" s="2"/>
      <c r="J5" s="2"/>
      <c r="K5" s="2"/>
    </row>
    <row r="6" spans="1:11" x14ac:dyDescent="0.2">
      <c r="A6" s="9" t="s">
        <v>59</v>
      </c>
      <c r="B6" s="2" t="s">
        <v>18</v>
      </c>
      <c r="C6" s="4">
        <v>6.2500000000000003E-3</v>
      </c>
      <c r="D6" s="2">
        <v>55.342511999999999</v>
      </c>
      <c r="E6" s="2">
        <v>715.74880000000076</v>
      </c>
      <c r="F6" s="2"/>
      <c r="G6" s="2">
        <v>1.7430588679053862</v>
      </c>
      <c r="H6" s="2">
        <v>2.854760628570947</v>
      </c>
      <c r="I6" s="2"/>
      <c r="J6" s="2">
        <v>55.342511999999999</v>
      </c>
      <c r="K6" s="2">
        <v>7.7321138365862352E-2</v>
      </c>
    </row>
    <row r="7" spans="1:11" x14ac:dyDescent="0.2">
      <c r="A7" s="9" t="s">
        <v>59</v>
      </c>
      <c r="B7" s="2" t="s">
        <v>18</v>
      </c>
      <c r="C7" s="4">
        <v>3.1250000000000002E-3</v>
      </c>
      <c r="D7" s="2">
        <v>10.293028</v>
      </c>
      <c r="E7" s="2">
        <v>2095.6972000000001</v>
      </c>
      <c r="F7" s="2"/>
      <c r="G7" s="2">
        <v>1.0125431541834871</v>
      </c>
      <c r="H7" s="2">
        <v>3.3213285331451972</v>
      </c>
      <c r="I7" s="2"/>
      <c r="J7" s="2">
        <v>10.293028</v>
      </c>
      <c r="K7" s="2">
        <v>4.9115053453332854E-3</v>
      </c>
    </row>
    <row r="8" spans="1:11" x14ac:dyDescent="0.2">
      <c r="A8" s="9" t="s">
        <v>59</v>
      </c>
      <c r="B8" s="2" t="s">
        <v>18</v>
      </c>
      <c r="C8" s="4">
        <v>1.5625000000000001E-3</v>
      </c>
      <c r="D8" s="2">
        <v>12.120047999999999</v>
      </c>
      <c r="E8" s="2">
        <v>350.49520000000024</v>
      </c>
      <c r="F8" s="2"/>
      <c r="G8" s="2">
        <v>1.0835043398050077</v>
      </c>
      <c r="H8" s="2">
        <v>2.544682074719832</v>
      </c>
      <c r="I8" s="2"/>
      <c r="J8" s="2">
        <v>12.120047999999999</v>
      </c>
      <c r="K8" s="2">
        <v>3.457978311828519E-2</v>
      </c>
    </row>
    <row r="9" spans="1:11" x14ac:dyDescent="0.2">
      <c r="A9" s="9" t="s">
        <v>59</v>
      </c>
      <c r="B9" s="2" t="s">
        <v>18</v>
      </c>
      <c r="C9" s="4">
        <v>0</v>
      </c>
      <c r="D9" s="2">
        <v>0</v>
      </c>
      <c r="E9" s="2">
        <v>0</v>
      </c>
      <c r="F9" s="2"/>
      <c r="G9" s="2">
        <v>0</v>
      </c>
      <c r="H9" s="2">
        <v>0</v>
      </c>
      <c r="I9" s="2"/>
      <c r="J9" s="2">
        <v>0</v>
      </c>
      <c r="K9" s="2">
        <v>0</v>
      </c>
    </row>
    <row r="10" spans="1:11" x14ac:dyDescent="0.2">
      <c r="A10" s="2" t="s">
        <v>60</v>
      </c>
      <c r="B10" s="2" t="s">
        <v>18</v>
      </c>
      <c r="C10" s="4">
        <v>2.5000000000000001E-2</v>
      </c>
      <c r="D10" s="2"/>
      <c r="E10" s="2"/>
      <c r="F10" s="2"/>
      <c r="G10" s="2"/>
      <c r="H10" s="2"/>
      <c r="I10" s="2"/>
      <c r="J10" s="2"/>
      <c r="K10" s="2"/>
    </row>
    <row r="11" spans="1:11" x14ac:dyDescent="0.2">
      <c r="A11" s="9" t="s">
        <v>60</v>
      </c>
      <c r="B11" s="2" t="s">
        <v>18</v>
      </c>
      <c r="C11" s="4">
        <v>1.2500000000000001E-2</v>
      </c>
      <c r="D11" s="2"/>
      <c r="E11" s="2"/>
      <c r="F11" s="2"/>
      <c r="G11" s="2"/>
      <c r="H11" s="2"/>
      <c r="I11" s="2"/>
      <c r="J11" s="2"/>
      <c r="K11" s="2"/>
    </row>
    <row r="12" spans="1:11" x14ac:dyDescent="0.2">
      <c r="A12" s="9" t="s">
        <v>60</v>
      </c>
      <c r="B12" s="2" t="s">
        <v>18</v>
      </c>
      <c r="C12" s="4">
        <v>6.2500000000000003E-3</v>
      </c>
      <c r="D12" s="2">
        <v>41.373348</v>
      </c>
      <c r="E12" s="2">
        <v>2112.6652000000008</v>
      </c>
      <c r="F12" s="2"/>
      <c r="G12" s="2">
        <v>1.6167206661479427</v>
      </c>
      <c r="H12" s="2">
        <v>3.3248306786362947</v>
      </c>
      <c r="I12" s="2"/>
      <c r="J12" s="2">
        <v>41.373348</v>
      </c>
      <c r="K12" s="2">
        <v>1.9583485353003392E-2</v>
      </c>
    </row>
    <row r="13" spans="1:11" x14ac:dyDescent="0.2">
      <c r="A13" s="9" t="s">
        <v>60</v>
      </c>
      <c r="B13" s="2" t="s">
        <v>18</v>
      </c>
      <c r="C13" s="4">
        <v>3.1250000000000002E-3</v>
      </c>
      <c r="D13" s="2">
        <v>8.3912312500000006</v>
      </c>
      <c r="E13" s="2">
        <v>2285.8768749999999</v>
      </c>
      <c r="F13" s="2"/>
      <c r="G13" s="2">
        <v>0.92382568977371471</v>
      </c>
      <c r="H13" s="2">
        <v>3.3590528341309329</v>
      </c>
      <c r="I13" s="2"/>
      <c r="J13" s="2">
        <v>8.3912312500000006</v>
      </c>
      <c r="K13" s="2">
        <v>3.6709025502521873E-3</v>
      </c>
    </row>
    <row r="14" spans="1:11" x14ac:dyDescent="0.2">
      <c r="A14" s="9" t="s">
        <v>60</v>
      </c>
      <c r="B14" s="2" t="s">
        <v>18</v>
      </c>
      <c r="C14" s="4">
        <v>1.5625000000000001E-3</v>
      </c>
      <c r="D14" s="2">
        <v>6.8641169999999994</v>
      </c>
      <c r="E14" s="2">
        <v>876.08830000000012</v>
      </c>
      <c r="F14" s="2"/>
      <c r="G14" s="2">
        <v>0.83658467752440868</v>
      </c>
      <c r="H14" s="2">
        <v>2.9425478804490739</v>
      </c>
      <c r="I14" s="2"/>
      <c r="J14" s="2">
        <v>6.8641169999999994</v>
      </c>
      <c r="K14" s="2">
        <v>7.834960243162702E-3</v>
      </c>
    </row>
    <row r="15" spans="1:11" x14ac:dyDescent="0.2">
      <c r="A15" s="9" t="s">
        <v>60</v>
      </c>
      <c r="B15" s="2" t="s">
        <v>18</v>
      </c>
      <c r="C15" s="4">
        <v>0</v>
      </c>
      <c r="D15" s="2">
        <v>0</v>
      </c>
      <c r="E15" s="2">
        <v>0</v>
      </c>
      <c r="F15" s="2"/>
      <c r="G15" s="2">
        <v>0</v>
      </c>
      <c r="H15" s="2">
        <v>0</v>
      </c>
      <c r="I15" s="2"/>
      <c r="J15" s="2">
        <v>0</v>
      </c>
      <c r="K15" s="2">
        <v>0</v>
      </c>
    </row>
    <row r="16" spans="1:11" x14ac:dyDescent="0.2">
      <c r="A16" s="2" t="s">
        <v>53</v>
      </c>
      <c r="B16" s="3" t="s">
        <v>19</v>
      </c>
      <c r="C16" s="4">
        <v>2.5000000000000001E-2</v>
      </c>
      <c r="D16" s="2"/>
      <c r="E16" s="2"/>
      <c r="F16" s="2"/>
      <c r="G16" s="2"/>
      <c r="H16" s="2"/>
      <c r="I16" s="2"/>
      <c r="J16" s="2"/>
      <c r="K16" s="2"/>
    </row>
    <row r="17" spans="1:11" x14ac:dyDescent="0.2">
      <c r="A17" s="9" t="s">
        <v>53</v>
      </c>
      <c r="B17" s="3" t="s">
        <v>19</v>
      </c>
      <c r="C17" s="4">
        <v>1.2500000000000001E-2</v>
      </c>
      <c r="D17" s="2"/>
      <c r="E17" s="2"/>
      <c r="F17" s="2"/>
      <c r="G17" s="2"/>
      <c r="H17" s="2"/>
      <c r="I17" s="2"/>
      <c r="J17" s="2"/>
      <c r="K17" s="2"/>
    </row>
    <row r="18" spans="1:11" x14ac:dyDescent="0.2">
      <c r="A18" s="9" t="s">
        <v>53</v>
      </c>
      <c r="B18" s="3" t="s">
        <v>19</v>
      </c>
      <c r="C18" s="4">
        <v>6.2500000000000003E-3</v>
      </c>
      <c r="D18" s="2">
        <v>54.909348000000008</v>
      </c>
      <c r="E18" s="2">
        <v>759.06519999999978</v>
      </c>
      <c r="F18" s="2"/>
      <c r="G18" s="2">
        <v>1.7396462868766809</v>
      </c>
      <c r="H18" s="2">
        <v>2.8802790812763526</v>
      </c>
      <c r="I18" s="2"/>
      <c r="J18" s="2">
        <v>54.909348000000008</v>
      </c>
      <c r="K18" s="2">
        <v>7.2338117990391373E-2</v>
      </c>
    </row>
    <row r="19" spans="1:11" x14ac:dyDescent="0.2">
      <c r="A19" s="9" t="s">
        <v>53</v>
      </c>
      <c r="B19" s="3" t="s">
        <v>19</v>
      </c>
      <c r="C19" s="4">
        <v>3.1250000000000002E-3</v>
      </c>
      <c r="D19" s="2">
        <v>14.42547925</v>
      </c>
      <c r="E19" s="2">
        <v>1682.4520750000004</v>
      </c>
      <c r="F19" s="2"/>
      <c r="G19" s="2">
        <v>1.159130250401289</v>
      </c>
      <c r="H19" s="2">
        <v>3.2259427021028606</v>
      </c>
      <c r="I19" s="2"/>
      <c r="J19" s="2">
        <v>14.42547925</v>
      </c>
      <c r="K19" s="2">
        <v>8.5740803345022449E-3</v>
      </c>
    </row>
    <row r="20" spans="1:11" x14ac:dyDescent="0.2">
      <c r="A20" s="9" t="s">
        <v>53</v>
      </c>
      <c r="B20" s="3" t="s">
        <v>19</v>
      </c>
      <c r="C20" s="4">
        <v>1.5625000000000001E-3</v>
      </c>
      <c r="D20" s="2">
        <v>13.777532999999998</v>
      </c>
      <c r="E20" s="2">
        <v>184.7467000000002</v>
      </c>
      <c r="F20" s="2"/>
      <c r="G20" s="2">
        <v>1.1391714599225664</v>
      </c>
      <c r="H20" s="2">
        <v>2.2665766896401247</v>
      </c>
      <c r="I20" s="2"/>
      <c r="J20" s="2">
        <v>13.777532999999998</v>
      </c>
      <c r="K20" s="2">
        <v>7.4575258989741003E-2</v>
      </c>
    </row>
    <row r="21" spans="1:11" x14ac:dyDescent="0.2">
      <c r="A21" s="9" t="s">
        <v>53</v>
      </c>
      <c r="B21" s="3" t="s">
        <v>19</v>
      </c>
      <c r="C21" s="4">
        <v>0</v>
      </c>
      <c r="D21" s="2">
        <v>0</v>
      </c>
      <c r="E21" s="2">
        <v>0</v>
      </c>
      <c r="F21" s="2"/>
      <c r="G21" s="2">
        <v>0</v>
      </c>
      <c r="H21" s="2">
        <v>0</v>
      </c>
      <c r="I21" s="2"/>
      <c r="J21" s="2">
        <v>0</v>
      </c>
      <c r="K21" s="2">
        <v>0</v>
      </c>
    </row>
    <row r="22" spans="1:11" x14ac:dyDescent="0.2">
      <c r="A22" s="2" t="s">
        <v>54</v>
      </c>
      <c r="B22" s="3" t="s">
        <v>19</v>
      </c>
      <c r="C22" s="4">
        <v>2.5000000000000001E-2</v>
      </c>
      <c r="D22" s="2"/>
      <c r="E22" s="2"/>
      <c r="F22" s="2"/>
      <c r="G22" s="2"/>
      <c r="H22" s="2"/>
      <c r="I22" s="2"/>
      <c r="J22" s="2"/>
      <c r="K22" s="2"/>
    </row>
    <row r="23" spans="1:11" x14ac:dyDescent="0.2">
      <c r="A23" s="9" t="s">
        <v>54</v>
      </c>
      <c r="B23" s="3" t="s">
        <v>19</v>
      </c>
      <c r="C23" s="4">
        <v>1.2500000000000001E-2</v>
      </c>
      <c r="D23" s="2"/>
      <c r="E23" s="2"/>
      <c r="F23" s="2"/>
      <c r="G23" s="2"/>
      <c r="H23" s="2"/>
      <c r="I23" s="2"/>
      <c r="J23" s="2"/>
      <c r="K23" s="2"/>
    </row>
    <row r="24" spans="1:11" x14ac:dyDescent="0.2">
      <c r="A24" s="9" t="s">
        <v>54</v>
      </c>
      <c r="B24" s="3" t="s">
        <v>19</v>
      </c>
      <c r="C24" s="4">
        <v>6.2500000000000003E-3</v>
      </c>
      <c r="D24" s="2">
        <v>51.038592000000008</v>
      </c>
      <c r="E24" s="2">
        <v>1146.1407999999997</v>
      </c>
      <c r="F24" s="2"/>
      <c r="G24" s="2">
        <v>1.7078986850104223</v>
      </c>
      <c r="H24" s="2">
        <v>3.0592379726985022</v>
      </c>
      <c r="I24" s="2"/>
      <c r="J24" s="2">
        <v>51.038592000000008</v>
      </c>
      <c r="K24" s="2">
        <v>4.4530822042108634E-2</v>
      </c>
    </row>
    <row r="25" spans="1:11" x14ac:dyDescent="0.2">
      <c r="A25" s="9" t="s">
        <v>54</v>
      </c>
      <c r="B25" s="3" t="s">
        <v>19</v>
      </c>
      <c r="C25" s="4">
        <v>3.1250000000000002E-3</v>
      </c>
      <c r="D25" s="2">
        <v>18.919359249999999</v>
      </c>
      <c r="E25" s="2">
        <v>1233.0640750000002</v>
      </c>
      <c r="F25" s="2"/>
      <c r="G25" s="2">
        <v>1.2769064238785941</v>
      </c>
      <c r="H25" s="2">
        <v>3.0909856448811355</v>
      </c>
      <c r="I25" s="2"/>
      <c r="J25" s="2">
        <v>18.919359249999999</v>
      </c>
      <c r="K25" s="2">
        <v>1.5343370740891949E-2</v>
      </c>
    </row>
    <row r="26" spans="1:11" x14ac:dyDescent="0.2">
      <c r="A26" s="9" t="s">
        <v>54</v>
      </c>
      <c r="B26" s="3" t="s">
        <v>19</v>
      </c>
      <c r="C26" s="4">
        <v>1.5625000000000001E-3</v>
      </c>
      <c r="D26" s="2"/>
      <c r="E26" s="2"/>
      <c r="F26" s="2"/>
      <c r="G26" s="2"/>
      <c r="H26" s="2"/>
      <c r="I26" s="2"/>
      <c r="J26" s="2"/>
      <c r="K26" s="2"/>
    </row>
    <row r="27" spans="1:11" x14ac:dyDescent="0.2">
      <c r="A27" s="9" t="s">
        <v>54</v>
      </c>
      <c r="B27" s="3" t="s">
        <v>19</v>
      </c>
      <c r="C27" s="4">
        <v>0</v>
      </c>
      <c r="D27" s="2">
        <v>0</v>
      </c>
      <c r="E27" s="2">
        <v>0</v>
      </c>
      <c r="F27" s="2"/>
      <c r="G27" s="2">
        <v>0</v>
      </c>
      <c r="H27" s="2">
        <v>0</v>
      </c>
      <c r="I27" s="2"/>
      <c r="J27" s="2">
        <v>0</v>
      </c>
      <c r="K27" s="2">
        <v>0</v>
      </c>
    </row>
    <row r="28" spans="1:11" x14ac:dyDescent="0.2">
      <c r="A28" s="2" t="s">
        <v>55</v>
      </c>
      <c r="B28" s="3" t="s">
        <v>20</v>
      </c>
      <c r="C28" s="4">
        <v>2.5000000000000001E-2</v>
      </c>
      <c r="D28" s="2">
        <v>141.71638799999999</v>
      </c>
      <c r="E28" s="2">
        <v>10828.361200000001</v>
      </c>
      <c r="F28" s="2"/>
      <c r="G28" s="2">
        <v>2.1514200747106793</v>
      </c>
      <c r="H28" s="2">
        <v>4.0345627340351644</v>
      </c>
      <c r="I28" s="2"/>
      <c r="J28" s="2">
        <v>141.71638799999999</v>
      </c>
      <c r="K28" s="2">
        <v>1.3087519466934662E-2</v>
      </c>
    </row>
    <row r="29" spans="1:11" x14ac:dyDescent="0.2">
      <c r="A29" s="9" t="s">
        <v>55</v>
      </c>
      <c r="B29" s="3" t="s">
        <v>20</v>
      </c>
      <c r="C29" s="4">
        <v>1.2500000000000001E-2</v>
      </c>
      <c r="D29" s="2">
        <v>75.357173250000002</v>
      </c>
      <c r="E29" s="2">
        <v>4964.2826750000004</v>
      </c>
      <c r="F29" s="2"/>
      <c r="G29" s="2">
        <v>1.8771245991140182</v>
      </c>
      <c r="H29" s="2">
        <v>3.6958565030235899</v>
      </c>
      <c r="I29" s="2"/>
      <c r="J29" s="2">
        <v>75.357173250000002</v>
      </c>
      <c r="K29" s="2">
        <v>1.5179871530986095E-2</v>
      </c>
    </row>
    <row r="30" spans="1:11" x14ac:dyDescent="0.2">
      <c r="A30" s="9" t="s">
        <v>55</v>
      </c>
      <c r="B30" s="3" t="s">
        <v>20</v>
      </c>
      <c r="C30" s="4">
        <v>6.2500000000000003E-3</v>
      </c>
      <c r="D30" s="2">
        <v>61.029699999999998</v>
      </c>
      <c r="E30" s="2">
        <v>147.03000000000026</v>
      </c>
      <c r="F30" s="2"/>
      <c r="G30" s="2">
        <v>1.7855412351267586</v>
      </c>
      <c r="H30" s="2">
        <v>2.167405957232293</v>
      </c>
      <c r="I30" s="2"/>
      <c r="J30" s="2">
        <v>61.029699999999998</v>
      </c>
      <c r="K30" s="2">
        <v>0.41508331632999995</v>
      </c>
    </row>
    <row r="31" spans="1:11" x14ac:dyDescent="0.2">
      <c r="A31" s="9" t="s">
        <v>55</v>
      </c>
      <c r="B31" s="3" t="s">
        <v>20</v>
      </c>
      <c r="C31" s="4">
        <v>3.1250000000000002E-3</v>
      </c>
      <c r="D31" s="2">
        <v>14.332800000000001</v>
      </c>
      <c r="E31" s="2">
        <v>1691.72</v>
      </c>
      <c r="F31" s="2"/>
      <c r="G31" s="2">
        <v>1.1563310407645939</v>
      </c>
      <c r="H31" s="2">
        <v>3.2283284836925366</v>
      </c>
      <c r="I31" s="2"/>
      <c r="J31" s="2">
        <v>14.332800000000001</v>
      </c>
      <c r="K31" s="2">
        <v>8.4723240252524059E-3</v>
      </c>
    </row>
    <row r="32" spans="1:11" x14ac:dyDescent="0.2">
      <c r="A32" s="9" t="s">
        <v>55</v>
      </c>
      <c r="B32" s="3" t="s">
        <v>20</v>
      </c>
      <c r="C32" s="4">
        <v>1.5625000000000001E-3</v>
      </c>
      <c r="D32" s="2"/>
      <c r="E32" s="2"/>
      <c r="F32" s="2"/>
      <c r="G32" s="2"/>
      <c r="H32" s="2"/>
      <c r="I32" s="2"/>
      <c r="J32" s="2"/>
      <c r="K32" s="2"/>
    </row>
    <row r="33" spans="1:11" x14ac:dyDescent="0.2">
      <c r="A33" s="9" t="s">
        <v>55</v>
      </c>
      <c r="B33" s="3" t="s">
        <v>20</v>
      </c>
      <c r="C33" s="4">
        <v>0</v>
      </c>
      <c r="D33" s="2">
        <v>0</v>
      </c>
      <c r="E33" s="2">
        <v>0</v>
      </c>
      <c r="F33" s="2"/>
      <c r="G33" s="2">
        <v>0</v>
      </c>
      <c r="H33" s="2">
        <v>0</v>
      </c>
      <c r="I33" s="2"/>
      <c r="J33" s="2">
        <v>0</v>
      </c>
      <c r="K33" s="2">
        <v>0</v>
      </c>
    </row>
    <row r="34" spans="1:11" x14ac:dyDescent="0.2">
      <c r="A34" s="2" t="s">
        <v>56</v>
      </c>
      <c r="B34" s="3" t="s">
        <v>20</v>
      </c>
      <c r="C34" s="4">
        <v>2.5000000000000001E-2</v>
      </c>
      <c r="D34" s="2">
        <v>152.68966800000001</v>
      </c>
      <c r="E34" s="2">
        <v>9731.033199999998</v>
      </c>
      <c r="F34" s="2"/>
      <c r="G34" s="2">
        <v>2.1838096507931719</v>
      </c>
      <c r="H34" s="2">
        <v>3.9881589542700611</v>
      </c>
      <c r="I34" s="2"/>
      <c r="J34" s="2">
        <v>152.68966800000001</v>
      </c>
      <c r="K34" s="2">
        <v>1.5691002677906806E-2</v>
      </c>
    </row>
    <row r="35" spans="1:11" x14ac:dyDescent="0.2">
      <c r="A35" s="9" t="s">
        <v>56</v>
      </c>
      <c r="B35" s="3" t="s">
        <v>20</v>
      </c>
      <c r="C35" s="4">
        <v>1.2500000000000001E-2</v>
      </c>
      <c r="D35" s="2"/>
      <c r="E35" s="2"/>
      <c r="F35" s="2"/>
      <c r="G35" s="2"/>
      <c r="H35" s="2"/>
      <c r="I35" s="2"/>
      <c r="J35" s="2"/>
      <c r="K35" s="2"/>
    </row>
    <row r="36" spans="1:11" x14ac:dyDescent="0.2">
      <c r="A36" s="9" t="s">
        <v>56</v>
      </c>
      <c r="B36" s="3" t="s">
        <v>20</v>
      </c>
      <c r="C36" s="4">
        <v>6.2500000000000003E-3</v>
      </c>
      <c r="D36" s="2">
        <v>45.535587999999997</v>
      </c>
      <c r="E36" s="2">
        <v>1696.4412000000009</v>
      </c>
      <c r="F36" s="2"/>
      <c r="G36" s="2">
        <v>1.6583509489827215</v>
      </c>
      <c r="H36" s="2">
        <v>3.2295388112501677</v>
      </c>
      <c r="I36" s="2"/>
      <c r="J36" s="2">
        <v>45.535587999999997</v>
      </c>
      <c r="K36" s="2">
        <v>2.6841831004811703E-2</v>
      </c>
    </row>
    <row r="37" spans="1:11" x14ac:dyDescent="0.2">
      <c r="A37" s="9" t="s">
        <v>56</v>
      </c>
      <c r="B37" s="3" t="s">
        <v>20</v>
      </c>
      <c r="C37" s="4">
        <v>3.1250000000000002E-3</v>
      </c>
      <c r="D37" s="2">
        <v>17.59948125</v>
      </c>
      <c r="E37" s="2">
        <v>1365.0518750000001</v>
      </c>
      <c r="F37" s="2"/>
      <c r="G37" s="2">
        <v>1.2454998670424053</v>
      </c>
      <c r="H37" s="2">
        <v>3.1351491558442963</v>
      </c>
      <c r="I37" s="2"/>
      <c r="J37" s="2">
        <v>17.59948125</v>
      </c>
      <c r="K37" s="2">
        <v>1.289290287960668E-2</v>
      </c>
    </row>
    <row r="38" spans="1:11" x14ac:dyDescent="0.2">
      <c r="A38" s="9" t="s">
        <v>56</v>
      </c>
      <c r="B38" s="3" t="s">
        <v>20</v>
      </c>
      <c r="C38" s="4">
        <v>1.5625000000000001E-3</v>
      </c>
      <c r="D38" s="2"/>
      <c r="E38" s="2"/>
      <c r="F38" s="2"/>
      <c r="G38" s="2"/>
      <c r="H38" s="2"/>
      <c r="I38" s="2"/>
      <c r="J38" s="2"/>
      <c r="K38" s="2"/>
    </row>
    <row r="39" spans="1:11" x14ac:dyDescent="0.2">
      <c r="A39" s="9" t="s">
        <v>56</v>
      </c>
      <c r="B39" s="3" t="s">
        <v>20</v>
      </c>
      <c r="C39" s="4">
        <v>0</v>
      </c>
      <c r="D39" s="2">
        <v>0</v>
      </c>
      <c r="E39" s="2">
        <v>0</v>
      </c>
      <c r="F39" s="2"/>
      <c r="G39" s="2">
        <v>0</v>
      </c>
      <c r="H39" s="2">
        <v>0</v>
      </c>
      <c r="I39" s="2"/>
      <c r="J39" s="2">
        <v>0</v>
      </c>
      <c r="K39" s="2">
        <v>0</v>
      </c>
    </row>
    <row r="40" spans="1:11" x14ac:dyDescent="0.2">
      <c r="A40" s="2" t="s">
        <v>57</v>
      </c>
      <c r="B40" s="3" t="s">
        <v>21</v>
      </c>
      <c r="C40" s="4">
        <v>2.5000000000000001E-2</v>
      </c>
      <c r="D40" s="2"/>
      <c r="E40" s="2"/>
      <c r="F40" s="2"/>
      <c r="G40" s="2"/>
      <c r="H40" s="2"/>
      <c r="I40" s="2"/>
      <c r="J40" s="2"/>
      <c r="K40" s="2"/>
    </row>
    <row r="41" spans="1:11" x14ac:dyDescent="0.2">
      <c r="A41" s="9" t="s">
        <v>57</v>
      </c>
      <c r="B41" s="3" t="s">
        <v>21</v>
      </c>
      <c r="C41" s="4">
        <v>1.2500000000000001E-2</v>
      </c>
      <c r="D41" s="2"/>
      <c r="E41" s="2"/>
      <c r="F41" s="2"/>
      <c r="G41" s="2"/>
      <c r="H41" s="2"/>
      <c r="I41" s="2"/>
      <c r="J41" s="2"/>
      <c r="K41" s="2"/>
    </row>
    <row r="42" spans="1:11" x14ac:dyDescent="0.2">
      <c r="A42" s="9" t="s">
        <v>57</v>
      </c>
      <c r="B42" s="3" t="s">
        <v>21</v>
      </c>
      <c r="C42" s="4">
        <v>6.2500000000000003E-3</v>
      </c>
      <c r="D42" s="2">
        <v>54.692997000000013</v>
      </c>
      <c r="E42" s="2">
        <v>780.70029999999929</v>
      </c>
      <c r="F42" s="2"/>
      <c r="G42" s="2">
        <v>1.737931721964882</v>
      </c>
      <c r="H42" s="2">
        <v>2.8924843462512242</v>
      </c>
      <c r="I42" s="2"/>
      <c r="J42" s="2">
        <v>54.692997000000013</v>
      </c>
      <c r="K42" s="2">
        <v>7.0056328913925187E-2</v>
      </c>
    </row>
    <row r="43" spans="1:11" x14ac:dyDescent="0.2">
      <c r="A43" s="9" t="s">
        <v>57</v>
      </c>
      <c r="B43" s="3" t="s">
        <v>21</v>
      </c>
      <c r="C43" s="4">
        <v>3.1250000000000002E-3</v>
      </c>
      <c r="D43" s="2">
        <v>13.315869249999999</v>
      </c>
      <c r="E43" s="2">
        <v>1793.4130750000004</v>
      </c>
      <c r="F43" s="2"/>
      <c r="G43" s="2">
        <v>1.1243695221197836</v>
      </c>
      <c r="H43" s="2">
        <v>3.2536803316879248</v>
      </c>
      <c r="I43" s="2"/>
      <c r="J43" s="2">
        <v>13.315869249999999</v>
      </c>
      <c r="K43" s="2">
        <v>7.4248757498324783E-3</v>
      </c>
    </row>
    <row r="44" spans="1:11" x14ac:dyDescent="0.2">
      <c r="A44" s="9" t="s">
        <v>57</v>
      </c>
      <c r="B44" s="3" t="s">
        <v>21</v>
      </c>
      <c r="C44" s="4">
        <v>1.5625000000000001E-3</v>
      </c>
      <c r="D44" s="2">
        <v>10.839516999999999</v>
      </c>
      <c r="E44" s="2">
        <v>478.54830000000021</v>
      </c>
      <c r="F44" s="2"/>
      <c r="G44" s="2">
        <v>1.0350099308270775</v>
      </c>
      <c r="H44" s="2">
        <v>2.679925777776107</v>
      </c>
      <c r="I44" s="2"/>
      <c r="J44" s="2">
        <v>10.839516999999999</v>
      </c>
      <c r="K44" s="2">
        <v>2.2650831692433124E-2</v>
      </c>
    </row>
    <row r="45" spans="1:11" x14ac:dyDescent="0.2">
      <c r="A45" s="9" t="s">
        <v>57</v>
      </c>
      <c r="B45" s="3" t="s">
        <v>21</v>
      </c>
      <c r="C45" s="4">
        <v>0</v>
      </c>
      <c r="D45" s="2">
        <v>0</v>
      </c>
      <c r="E45" s="2">
        <v>0</v>
      </c>
      <c r="F45" s="2"/>
      <c r="G45" s="2">
        <v>0</v>
      </c>
      <c r="H45" s="2">
        <v>0</v>
      </c>
      <c r="I45" s="2"/>
      <c r="J45" s="2">
        <v>0</v>
      </c>
      <c r="K45" s="2">
        <v>0</v>
      </c>
    </row>
    <row r="46" spans="1:11" x14ac:dyDescent="0.2">
      <c r="A46" s="2" t="s">
        <v>58</v>
      </c>
      <c r="B46" s="3" t="s">
        <v>21</v>
      </c>
      <c r="C46" s="4">
        <v>2.5000000000000001E-2</v>
      </c>
      <c r="D46" s="2">
        <v>240.25929999999997</v>
      </c>
      <c r="E46" s="2">
        <v>974.07000000000403</v>
      </c>
      <c r="F46" s="2"/>
      <c r="G46" s="2">
        <v>2.380680207414509</v>
      </c>
      <c r="H46" s="2">
        <v>2.988590167886175</v>
      </c>
      <c r="I46" s="2"/>
      <c r="J46" s="2">
        <v>240.25929999999997</v>
      </c>
      <c r="K46" s="2">
        <v>0.24665506585768884</v>
      </c>
    </row>
    <row r="47" spans="1:11" x14ac:dyDescent="0.2">
      <c r="A47" s="9" t="s">
        <v>58</v>
      </c>
      <c r="B47" s="3" t="s">
        <v>21</v>
      </c>
      <c r="C47" s="4">
        <v>1.2500000000000001E-2</v>
      </c>
      <c r="D47" s="2"/>
      <c r="E47" s="2"/>
      <c r="F47" s="2"/>
      <c r="G47" s="2"/>
      <c r="H47" s="2"/>
      <c r="I47" s="2"/>
      <c r="J47" s="2"/>
      <c r="K47" s="2"/>
    </row>
    <row r="48" spans="1:11" x14ac:dyDescent="0.2">
      <c r="A48" s="9" t="s">
        <v>58</v>
      </c>
      <c r="B48" s="3" t="s">
        <v>21</v>
      </c>
      <c r="C48" s="4">
        <v>6.2500000000000003E-3</v>
      </c>
      <c r="D48" s="2">
        <v>50.291739249999999</v>
      </c>
      <c r="E48" s="2">
        <v>1220.8260750000006</v>
      </c>
      <c r="F48" s="2"/>
      <c r="G48" s="2">
        <v>1.7014966551798123</v>
      </c>
      <c r="H48" s="2">
        <v>3.086653796583676</v>
      </c>
      <c r="I48" s="2"/>
      <c r="J48" s="2">
        <v>50.291739249999999</v>
      </c>
      <c r="K48" s="2">
        <v>4.119484362258561E-2</v>
      </c>
    </row>
    <row r="49" spans="1:11" x14ac:dyDescent="0.2">
      <c r="A49" s="9" t="s">
        <v>58</v>
      </c>
      <c r="B49" s="3" t="s">
        <v>21</v>
      </c>
      <c r="C49" s="4">
        <v>3.1250000000000002E-3</v>
      </c>
      <c r="D49" s="2">
        <v>15.447491999999999</v>
      </c>
      <c r="E49" s="2">
        <v>1580.2508000000005</v>
      </c>
      <c r="F49" s="2"/>
      <c r="G49" s="2">
        <v>1.1888579789727622</v>
      </c>
      <c r="H49" s="2">
        <v>3.1987260188608966</v>
      </c>
      <c r="I49" s="2"/>
      <c r="J49" s="2">
        <v>15.447491999999999</v>
      </c>
      <c r="K49" s="2">
        <v>9.7753419900182895E-3</v>
      </c>
    </row>
    <row r="50" spans="1:11" x14ac:dyDescent="0.2">
      <c r="A50" s="9" t="s">
        <v>58</v>
      </c>
      <c r="B50" s="3" t="s">
        <v>21</v>
      </c>
      <c r="C50" s="4">
        <v>1.5625000000000001E-3</v>
      </c>
      <c r="D50" s="2"/>
      <c r="E50" s="2"/>
      <c r="F50" s="2"/>
      <c r="G50" s="2"/>
      <c r="H50" s="2"/>
      <c r="I50" s="2"/>
      <c r="J50" s="2"/>
      <c r="K50" s="2"/>
    </row>
    <row r="51" spans="1:11" x14ac:dyDescent="0.2">
      <c r="A51" s="9" t="s">
        <v>58</v>
      </c>
      <c r="B51" s="3" t="s">
        <v>21</v>
      </c>
      <c r="C51" s="4">
        <v>0</v>
      </c>
      <c r="D51" s="2">
        <v>0</v>
      </c>
      <c r="E51" s="2">
        <v>0</v>
      </c>
      <c r="F51" s="2"/>
      <c r="G51" s="2">
        <v>0</v>
      </c>
      <c r="H51" s="2">
        <v>0</v>
      </c>
      <c r="I51" s="2"/>
      <c r="J51" s="2">
        <v>0</v>
      </c>
      <c r="K51" s="2">
        <v>0</v>
      </c>
    </row>
  </sheetData>
  <mergeCells count="3">
    <mergeCell ref="D2:E2"/>
    <mergeCell ref="G2:H2"/>
    <mergeCell ref="J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2"/>
  <sheetViews>
    <sheetView workbookViewId="0">
      <selection activeCell="D7" sqref="D7"/>
    </sheetView>
  </sheetViews>
  <sheetFormatPr defaultRowHeight="14.25" x14ac:dyDescent="0.2"/>
  <cols>
    <col min="1" max="1" width="7.5" bestFit="1" customWidth="1"/>
    <col min="2" max="2" width="11" bestFit="1" customWidth="1"/>
    <col min="3" max="3" width="14.875" bestFit="1" customWidth="1"/>
    <col min="4" max="4" width="11.875" bestFit="1" customWidth="1"/>
    <col min="5" max="5" width="16.625" bestFit="1" customWidth="1"/>
    <col min="6" max="6" width="14" bestFit="1" customWidth="1"/>
    <col min="7" max="7" width="14.125" bestFit="1" customWidth="1"/>
    <col min="8" max="8" width="16.5" bestFit="1" customWidth="1"/>
    <col min="9" max="9" width="11.875" bestFit="1" customWidth="1"/>
    <col min="11" max="12" width="11.875" bestFit="1" customWidth="1"/>
    <col min="14" max="15" width="11.875" bestFit="1" customWidth="1"/>
    <col min="17" max="18" width="11.875" bestFit="1" customWidth="1"/>
  </cols>
  <sheetData>
    <row r="3" spans="1:18" x14ac:dyDescent="0.2">
      <c r="C3" s="1"/>
      <c r="D3" s="1" t="s">
        <v>1</v>
      </c>
      <c r="E3" s="1"/>
      <c r="F3" s="1"/>
      <c r="G3" s="1"/>
      <c r="H3" s="1"/>
      <c r="I3" s="1"/>
      <c r="J3" s="1"/>
      <c r="K3" s="26" t="s">
        <v>2</v>
      </c>
      <c r="L3" s="26"/>
      <c r="M3" s="1"/>
      <c r="N3" s="26" t="s">
        <v>3</v>
      </c>
      <c r="O3" s="26"/>
      <c r="P3" s="1"/>
      <c r="Q3" s="26" t="s">
        <v>4</v>
      </c>
      <c r="R3" s="26"/>
    </row>
    <row r="4" spans="1:18" x14ac:dyDescent="0.2"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/>
      <c r="K4" s="6" t="s">
        <v>12</v>
      </c>
      <c r="L4" s="6" t="s">
        <v>13</v>
      </c>
      <c r="M4" s="6"/>
      <c r="N4" s="6" t="s">
        <v>14</v>
      </c>
      <c r="O4" s="6" t="s">
        <v>15</v>
      </c>
      <c r="P4" s="6"/>
      <c r="Q4" s="6" t="s">
        <v>16</v>
      </c>
      <c r="R4" s="6" t="s">
        <v>17</v>
      </c>
    </row>
    <row r="5" spans="1:18" x14ac:dyDescent="0.2">
      <c r="A5" s="9" t="s">
        <v>59</v>
      </c>
      <c r="B5" t="s">
        <v>18</v>
      </c>
      <c r="C5">
        <v>2.5000000000000001E-2</v>
      </c>
      <c r="E5">
        <f t="shared" ref="E5:E52" si="0">C5*10000</f>
        <v>250</v>
      </c>
    </row>
    <row r="6" spans="1:18" x14ac:dyDescent="0.2">
      <c r="A6" s="9" t="s">
        <v>59</v>
      </c>
      <c r="B6" t="s">
        <v>18</v>
      </c>
      <c r="C6">
        <v>1.2500000000000001E-2</v>
      </c>
      <c r="E6">
        <f t="shared" si="0"/>
        <v>125</v>
      </c>
    </row>
    <row r="7" spans="1:18" x14ac:dyDescent="0.2">
      <c r="A7" s="9" t="s">
        <v>59</v>
      </c>
      <c r="B7" t="s">
        <v>18</v>
      </c>
      <c r="C7">
        <v>6.2500000000000003E-3</v>
      </c>
      <c r="D7">
        <v>5.5342511999999996E-3</v>
      </c>
      <c r="E7">
        <f t="shared" si="0"/>
        <v>62.5</v>
      </c>
      <c r="F7">
        <f>D7*10000</f>
        <v>55.342511999999999</v>
      </c>
      <c r="G7">
        <f>C7-D7</f>
        <v>7.157488000000007E-4</v>
      </c>
      <c r="H7">
        <f>1000*G7*1000</f>
        <v>715.74880000000076</v>
      </c>
      <c r="I7">
        <f>((E7-F7)/E7)</f>
        <v>0.11451980800000001</v>
      </c>
      <c r="K7">
        <f>F7</f>
        <v>55.342511999999999</v>
      </c>
      <c r="L7">
        <f>H7</f>
        <v>715.74880000000076</v>
      </c>
      <c r="N7">
        <f t="shared" ref="N7:O9" si="1">LOG(K7)</f>
        <v>1.7430588679053862</v>
      </c>
      <c r="O7">
        <f t="shared" si="1"/>
        <v>2.854760628570947</v>
      </c>
      <c r="Q7">
        <f>K7</f>
        <v>55.342511999999999</v>
      </c>
      <c r="R7">
        <f>K7/L7</f>
        <v>7.7321138365862352E-2</v>
      </c>
    </row>
    <row r="8" spans="1:18" x14ac:dyDescent="0.2">
      <c r="A8" s="9" t="s">
        <v>59</v>
      </c>
      <c r="B8" t="s">
        <v>18</v>
      </c>
      <c r="C8">
        <v>3.1250000000000002E-3</v>
      </c>
      <c r="D8">
        <v>1.0293028E-3</v>
      </c>
      <c r="E8">
        <f t="shared" si="0"/>
        <v>31.25</v>
      </c>
      <c r="F8">
        <f>D8*10000</f>
        <v>10.293028</v>
      </c>
      <c r="G8">
        <f>C8-D8</f>
        <v>2.0956972000000002E-3</v>
      </c>
      <c r="H8">
        <f>1000*G8*1000</f>
        <v>2095.6972000000001</v>
      </c>
      <c r="I8">
        <f>((E8-F8)/E8)</f>
        <v>0.67062310400000003</v>
      </c>
      <c r="K8">
        <f>F8</f>
        <v>10.293028</v>
      </c>
      <c r="L8">
        <f>H8</f>
        <v>2095.6972000000001</v>
      </c>
      <c r="N8">
        <f t="shared" si="1"/>
        <v>1.0125431541834871</v>
      </c>
      <c r="O8">
        <f t="shared" si="1"/>
        <v>3.3213285331451972</v>
      </c>
      <c r="Q8">
        <f>K8</f>
        <v>10.293028</v>
      </c>
      <c r="R8">
        <f>K8/L8</f>
        <v>4.9115053453332854E-3</v>
      </c>
    </row>
    <row r="9" spans="1:18" x14ac:dyDescent="0.2">
      <c r="A9" s="9" t="s">
        <v>59</v>
      </c>
      <c r="B9" t="s">
        <v>18</v>
      </c>
      <c r="C9">
        <v>1.5625000000000001E-3</v>
      </c>
      <c r="D9">
        <v>1.2120048000000001E-3</v>
      </c>
      <c r="E9">
        <f t="shared" si="0"/>
        <v>15.625</v>
      </c>
      <c r="F9">
        <f>D9*10000</f>
        <v>12.120048000000001</v>
      </c>
      <c r="G9">
        <f>C9-D9</f>
        <v>3.504952E-4</v>
      </c>
      <c r="H9">
        <f>1000*G9*1000</f>
        <v>350.49520000000001</v>
      </c>
      <c r="I9">
        <f>((E9-F9)/E9)</f>
        <v>0.22431692799999997</v>
      </c>
      <c r="K9">
        <f>F9</f>
        <v>12.120048000000001</v>
      </c>
      <c r="L9">
        <f>H9</f>
        <v>350.49520000000001</v>
      </c>
      <c r="N9">
        <f t="shared" si="1"/>
        <v>1.0835043398050077</v>
      </c>
      <c r="O9">
        <f t="shared" si="1"/>
        <v>2.544682074719832</v>
      </c>
      <c r="Q9">
        <f>K9</f>
        <v>12.120048000000001</v>
      </c>
      <c r="R9">
        <f>K9/L9</f>
        <v>3.4579783118285218E-2</v>
      </c>
    </row>
    <row r="10" spans="1:18" x14ac:dyDescent="0.2">
      <c r="A10" s="9" t="s">
        <v>59</v>
      </c>
      <c r="B10" t="s">
        <v>18</v>
      </c>
      <c r="C10">
        <v>0</v>
      </c>
      <c r="D10">
        <v>0</v>
      </c>
      <c r="E10">
        <f t="shared" si="0"/>
        <v>0</v>
      </c>
      <c r="F10">
        <f>D10*10000</f>
        <v>0</v>
      </c>
      <c r="G10">
        <f>C10-D10</f>
        <v>0</v>
      </c>
      <c r="H10">
        <f>1000*G10*1000</f>
        <v>0</v>
      </c>
      <c r="I10">
        <v>0</v>
      </c>
      <c r="K10">
        <f>F10</f>
        <v>0</v>
      </c>
      <c r="L10">
        <f>H10</f>
        <v>0</v>
      </c>
      <c r="N10">
        <v>0</v>
      </c>
      <c r="O10">
        <v>0</v>
      </c>
      <c r="Q10">
        <f>K10</f>
        <v>0</v>
      </c>
      <c r="R10">
        <v>0</v>
      </c>
    </row>
    <row r="11" spans="1:18" x14ac:dyDescent="0.2">
      <c r="A11" s="9" t="s">
        <v>60</v>
      </c>
      <c r="B11" t="s">
        <v>18</v>
      </c>
      <c r="C11">
        <v>2.5000000000000001E-2</v>
      </c>
      <c r="E11">
        <f t="shared" si="0"/>
        <v>250</v>
      </c>
    </row>
    <row r="12" spans="1:18" x14ac:dyDescent="0.2">
      <c r="A12" s="9" t="s">
        <v>60</v>
      </c>
      <c r="B12" t="s">
        <v>18</v>
      </c>
      <c r="C12">
        <v>1.2500000000000001E-2</v>
      </c>
      <c r="E12">
        <f t="shared" si="0"/>
        <v>125</v>
      </c>
    </row>
    <row r="13" spans="1:18" x14ac:dyDescent="0.2">
      <c r="A13" s="9" t="s">
        <v>60</v>
      </c>
      <c r="B13" t="s">
        <v>18</v>
      </c>
      <c r="C13">
        <v>6.2500000000000003E-3</v>
      </c>
      <c r="D13">
        <v>4.1373347999999997E-3</v>
      </c>
      <c r="E13">
        <f t="shared" si="0"/>
        <v>62.5</v>
      </c>
      <c r="F13">
        <f>D13*10000</f>
        <v>41.373348</v>
      </c>
      <c r="G13">
        <f>C13-D13</f>
        <v>2.1126652000000006E-3</v>
      </c>
      <c r="H13">
        <f>1000*G13*1000</f>
        <v>2112.6652000000008</v>
      </c>
      <c r="I13">
        <f>((E13-F13)/E13)</f>
        <v>0.33802643199999999</v>
      </c>
      <c r="K13">
        <f>F13</f>
        <v>41.373348</v>
      </c>
      <c r="L13">
        <f>H13</f>
        <v>2112.6652000000008</v>
      </c>
      <c r="N13">
        <f t="shared" ref="N13:O15" si="2">LOG(K13)</f>
        <v>1.6167206661479427</v>
      </c>
      <c r="O13">
        <f t="shared" si="2"/>
        <v>3.3248306786362947</v>
      </c>
      <c r="Q13">
        <f>K13</f>
        <v>41.373348</v>
      </c>
      <c r="R13">
        <f>K13/L13</f>
        <v>1.9583485353003392E-2</v>
      </c>
    </row>
    <row r="14" spans="1:18" x14ac:dyDescent="0.2">
      <c r="A14" s="9" t="s">
        <v>60</v>
      </c>
      <c r="B14" t="s">
        <v>18</v>
      </c>
      <c r="C14">
        <v>3.1250000000000002E-3</v>
      </c>
      <c r="D14">
        <v>8.3912312500000004E-4</v>
      </c>
      <c r="E14">
        <f t="shared" si="0"/>
        <v>31.25</v>
      </c>
      <c r="F14">
        <f>D14*10000</f>
        <v>8.3912312500000006</v>
      </c>
      <c r="G14">
        <f>C14-D14</f>
        <v>2.285876875E-3</v>
      </c>
      <c r="H14">
        <f>1000*G14*1000</f>
        <v>2285.8768749999999</v>
      </c>
      <c r="I14">
        <f>((E14-F14)/E14)</f>
        <v>0.73148060000000004</v>
      </c>
      <c r="K14">
        <f>F14</f>
        <v>8.3912312500000006</v>
      </c>
      <c r="L14">
        <f>H14</f>
        <v>2285.8768749999999</v>
      </c>
      <c r="N14">
        <f t="shared" si="2"/>
        <v>0.92382568977371471</v>
      </c>
      <c r="O14">
        <f t="shared" si="2"/>
        <v>3.3590528341309329</v>
      </c>
      <c r="Q14">
        <f>K14</f>
        <v>8.3912312500000006</v>
      </c>
      <c r="R14">
        <f>K14/L14</f>
        <v>3.6709025502521873E-3</v>
      </c>
    </row>
    <row r="15" spans="1:18" x14ac:dyDescent="0.2">
      <c r="A15" s="9" t="s">
        <v>60</v>
      </c>
      <c r="B15" t="s">
        <v>18</v>
      </c>
      <c r="C15">
        <v>1.5625000000000001E-3</v>
      </c>
      <c r="D15">
        <v>6.8641169999999997E-4</v>
      </c>
      <c r="E15">
        <f t="shared" si="0"/>
        <v>15.625</v>
      </c>
      <c r="F15">
        <f>D15*10000</f>
        <v>6.8641169999999994</v>
      </c>
      <c r="G15">
        <f>C15-D15</f>
        <v>8.7608830000000012E-4</v>
      </c>
      <c r="H15">
        <f>1000*G15*1000</f>
        <v>876.08830000000012</v>
      </c>
      <c r="I15">
        <f>((E15-F15)/E15)</f>
        <v>0.56069651200000004</v>
      </c>
      <c r="K15">
        <f>F15</f>
        <v>6.8641169999999994</v>
      </c>
      <c r="L15">
        <f>H15</f>
        <v>876.08830000000012</v>
      </c>
      <c r="N15">
        <f t="shared" si="2"/>
        <v>0.83658467752440868</v>
      </c>
      <c r="O15">
        <f t="shared" si="2"/>
        <v>2.9425478804490739</v>
      </c>
      <c r="Q15">
        <f>K15</f>
        <v>6.8641169999999994</v>
      </c>
      <c r="R15">
        <f>K15/L15</f>
        <v>7.834960243162702E-3</v>
      </c>
    </row>
    <row r="16" spans="1:18" x14ac:dyDescent="0.2">
      <c r="A16" s="9" t="s">
        <v>60</v>
      </c>
      <c r="B16" t="s">
        <v>18</v>
      </c>
      <c r="C16">
        <v>0</v>
      </c>
      <c r="D16">
        <v>0</v>
      </c>
      <c r="E16">
        <f t="shared" si="0"/>
        <v>0</v>
      </c>
      <c r="F16">
        <f>D16*10000</f>
        <v>0</v>
      </c>
      <c r="G16">
        <f>C16-D16</f>
        <v>0</v>
      </c>
      <c r="H16">
        <f>1000*G16*1000</f>
        <v>0</v>
      </c>
      <c r="I16">
        <v>0</v>
      </c>
      <c r="K16">
        <f>F16</f>
        <v>0</v>
      </c>
      <c r="L16">
        <f>H16</f>
        <v>0</v>
      </c>
      <c r="N16">
        <v>0</v>
      </c>
      <c r="O16">
        <v>0</v>
      </c>
      <c r="Q16">
        <f>K16</f>
        <v>0</v>
      </c>
      <c r="R16">
        <v>0</v>
      </c>
    </row>
    <row r="17" spans="1:18" x14ac:dyDescent="0.2">
      <c r="A17" s="9" t="s">
        <v>53</v>
      </c>
      <c r="B17" t="s">
        <v>19</v>
      </c>
      <c r="C17">
        <v>2.5000000000000001E-2</v>
      </c>
      <c r="E17">
        <f t="shared" si="0"/>
        <v>250</v>
      </c>
    </row>
    <row r="18" spans="1:18" x14ac:dyDescent="0.2">
      <c r="A18" s="9" t="s">
        <v>53</v>
      </c>
      <c r="B18" t="s">
        <v>19</v>
      </c>
      <c r="C18">
        <v>1.2500000000000001E-2</v>
      </c>
      <c r="E18">
        <f t="shared" si="0"/>
        <v>125</v>
      </c>
    </row>
    <row r="19" spans="1:18" x14ac:dyDescent="0.2">
      <c r="A19" s="9" t="s">
        <v>53</v>
      </c>
      <c r="B19" t="s">
        <v>19</v>
      </c>
      <c r="C19">
        <v>6.2500000000000003E-3</v>
      </c>
      <c r="D19">
        <v>5.4909347999999997E-3</v>
      </c>
      <c r="E19">
        <f t="shared" si="0"/>
        <v>62.5</v>
      </c>
      <c r="F19">
        <f>D19*10000</f>
        <v>54.909347999999994</v>
      </c>
      <c r="G19">
        <f>C19-D19</f>
        <v>7.5906520000000068E-4</v>
      </c>
      <c r="H19">
        <f>1000*G19*1000</f>
        <v>759.06520000000069</v>
      </c>
      <c r="I19">
        <f>((E19-F19)/E19)</f>
        <v>0.12145043200000009</v>
      </c>
      <c r="K19">
        <f>F19</f>
        <v>54.909347999999994</v>
      </c>
      <c r="L19">
        <f>H19</f>
        <v>759.06520000000069</v>
      </c>
      <c r="N19">
        <f t="shared" ref="N19:O21" si="3">LOG(K19)</f>
        <v>1.7396462868766809</v>
      </c>
      <c r="O19">
        <f t="shared" si="3"/>
        <v>2.880279081276353</v>
      </c>
      <c r="Q19">
        <f>K19</f>
        <v>54.909347999999994</v>
      </c>
      <c r="R19">
        <f>K19/L19</f>
        <v>7.2338117990391262E-2</v>
      </c>
    </row>
    <row r="20" spans="1:18" x14ac:dyDescent="0.2">
      <c r="A20" s="9" t="s">
        <v>53</v>
      </c>
      <c r="B20" t="s">
        <v>19</v>
      </c>
      <c r="C20">
        <v>3.1250000000000002E-3</v>
      </c>
      <c r="D20">
        <v>1.442547925E-3</v>
      </c>
      <c r="E20">
        <f t="shared" si="0"/>
        <v>31.25</v>
      </c>
      <c r="F20">
        <f>D20*10000</f>
        <v>14.42547925</v>
      </c>
      <c r="G20">
        <f>C20-D20</f>
        <v>1.6824520750000002E-3</v>
      </c>
      <c r="H20">
        <f>1000*G20*1000</f>
        <v>1682.4520750000004</v>
      </c>
      <c r="I20">
        <f>((E20-F20)/E20)</f>
        <v>0.53838466399999996</v>
      </c>
      <c r="K20">
        <f>F20</f>
        <v>14.42547925</v>
      </c>
      <c r="L20">
        <f>H20</f>
        <v>1682.4520750000004</v>
      </c>
      <c r="N20">
        <f t="shared" si="3"/>
        <v>1.159130250401289</v>
      </c>
      <c r="O20">
        <f t="shared" si="3"/>
        <v>3.2259427021028606</v>
      </c>
      <c r="Q20">
        <f>K20</f>
        <v>14.42547925</v>
      </c>
      <c r="R20">
        <f>K20/L20</f>
        <v>8.5740803345022449E-3</v>
      </c>
    </row>
    <row r="21" spans="1:18" x14ac:dyDescent="0.2">
      <c r="A21" s="9" t="s">
        <v>53</v>
      </c>
      <c r="B21" t="s">
        <v>19</v>
      </c>
      <c r="C21">
        <v>1.5625000000000001E-3</v>
      </c>
      <c r="D21">
        <v>1.3777532999999999E-3</v>
      </c>
      <c r="E21">
        <f t="shared" si="0"/>
        <v>15.625</v>
      </c>
      <c r="F21">
        <f>D21*10000</f>
        <v>13.777532999999998</v>
      </c>
      <c r="G21">
        <f>C21-D21</f>
        <v>1.8474670000000019E-4</v>
      </c>
      <c r="H21">
        <f>1000*G21*1000</f>
        <v>184.7467000000002</v>
      </c>
      <c r="I21">
        <f>((E21-F21)/E21)</f>
        <v>0.11823788800000011</v>
      </c>
      <c r="K21">
        <f>F21</f>
        <v>13.777532999999998</v>
      </c>
      <c r="L21">
        <f>H21</f>
        <v>184.7467000000002</v>
      </c>
      <c r="N21">
        <f t="shared" si="3"/>
        <v>1.1391714599225664</v>
      </c>
      <c r="O21">
        <f t="shared" si="3"/>
        <v>2.2665766896401247</v>
      </c>
      <c r="Q21">
        <f>K21</f>
        <v>13.777532999999998</v>
      </c>
      <c r="R21">
        <f>K21/L21</f>
        <v>7.4575258989741003E-2</v>
      </c>
    </row>
    <row r="22" spans="1:18" x14ac:dyDescent="0.2">
      <c r="A22" s="9" t="s">
        <v>53</v>
      </c>
      <c r="B22" t="s">
        <v>19</v>
      </c>
      <c r="C22">
        <v>0</v>
      </c>
      <c r="D22">
        <v>0</v>
      </c>
      <c r="E22">
        <f t="shared" si="0"/>
        <v>0</v>
      </c>
      <c r="F22">
        <f>D22*10000</f>
        <v>0</v>
      </c>
      <c r="G22">
        <f>C22-D22</f>
        <v>0</v>
      </c>
      <c r="H22">
        <f>1000*G22*1000</f>
        <v>0</v>
      </c>
      <c r="I22">
        <v>0</v>
      </c>
      <c r="K22">
        <f>F22</f>
        <v>0</v>
      </c>
      <c r="L22">
        <f>H22</f>
        <v>0</v>
      </c>
      <c r="N22">
        <v>0</v>
      </c>
      <c r="O22">
        <v>0</v>
      </c>
      <c r="Q22">
        <f>K22</f>
        <v>0</v>
      </c>
      <c r="R22">
        <v>0</v>
      </c>
    </row>
    <row r="23" spans="1:18" x14ac:dyDescent="0.2">
      <c r="A23" s="9" t="s">
        <v>54</v>
      </c>
      <c r="B23" t="s">
        <v>19</v>
      </c>
      <c r="C23">
        <v>2.5000000000000001E-2</v>
      </c>
      <c r="E23">
        <f t="shared" si="0"/>
        <v>250</v>
      </c>
    </row>
    <row r="24" spans="1:18" x14ac:dyDescent="0.2">
      <c r="A24" s="9" t="s">
        <v>54</v>
      </c>
      <c r="B24" t="s">
        <v>19</v>
      </c>
      <c r="C24">
        <v>1.2500000000000001E-2</v>
      </c>
      <c r="E24">
        <f t="shared" si="0"/>
        <v>125</v>
      </c>
    </row>
    <row r="25" spans="1:18" x14ac:dyDescent="0.2">
      <c r="A25" s="9" t="s">
        <v>54</v>
      </c>
      <c r="B25" t="s">
        <v>19</v>
      </c>
      <c r="C25">
        <v>6.2500000000000003E-3</v>
      </c>
      <c r="D25">
        <v>5.1038591999999997E-3</v>
      </c>
      <c r="E25">
        <f t="shared" si="0"/>
        <v>62.5</v>
      </c>
      <c r="F25">
        <f>D25*10000</f>
        <v>51.038591999999994</v>
      </c>
      <c r="G25">
        <f>C25-D25</f>
        <v>1.1461408000000006E-3</v>
      </c>
      <c r="H25">
        <f>1000*G25*1000</f>
        <v>1146.1408000000006</v>
      </c>
      <c r="I25">
        <f>((E25-F25)/E25)</f>
        <v>0.1833825280000001</v>
      </c>
      <c r="K25">
        <f>F25</f>
        <v>51.038591999999994</v>
      </c>
      <c r="L25">
        <f>H25</f>
        <v>1146.1408000000006</v>
      </c>
      <c r="N25">
        <f>LOG(K25)</f>
        <v>1.7078986850104223</v>
      </c>
      <c r="O25">
        <f>LOG(L25)</f>
        <v>3.0592379726985026</v>
      </c>
      <c r="Q25">
        <f>K25</f>
        <v>51.038591999999994</v>
      </c>
      <c r="R25">
        <f>K25/L25</f>
        <v>4.4530822042108585E-2</v>
      </c>
    </row>
    <row r="26" spans="1:18" x14ac:dyDescent="0.2">
      <c r="A26" s="9" t="s">
        <v>54</v>
      </c>
      <c r="B26" t="s">
        <v>19</v>
      </c>
      <c r="C26">
        <v>3.1250000000000002E-3</v>
      </c>
      <c r="D26">
        <v>1.891935925E-3</v>
      </c>
      <c r="E26">
        <f t="shared" si="0"/>
        <v>31.25</v>
      </c>
      <c r="F26">
        <f>D26*10000</f>
        <v>18.919359249999999</v>
      </c>
      <c r="G26">
        <f>C26-D26</f>
        <v>1.2330640750000002E-3</v>
      </c>
      <c r="H26">
        <f>1000*G26*1000</f>
        <v>1233.0640750000002</v>
      </c>
      <c r="I26">
        <f>((E26-F26)/E26)</f>
        <v>0.394580504</v>
      </c>
      <c r="K26">
        <f>F26</f>
        <v>18.919359249999999</v>
      </c>
      <c r="L26">
        <f>H26</f>
        <v>1233.0640750000002</v>
      </c>
      <c r="N26">
        <f>LOG(K26)</f>
        <v>1.2769064238785941</v>
      </c>
      <c r="O26">
        <f>LOG(L26)</f>
        <v>3.0909856448811355</v>
      </c>
      <c r="Q26">
        <f>K26</f>
        <v>18.919359249999999</v>
      </c>
      <c r="R26">
        <f>K26/L26</f>
        <v>1.5343370740891949E-2</v>
      </c>
    </row>
    <row r="27" spans="1:18" x14ac:dyDescent="0.2">
      <c r="A27" s="9" t="s">
        <v>54</v>
      </c>
      <c r="B27" t="s">
        <v>19</v>
      </c>
      <c r="C27">
        <v>1.5625000000000001E-3</v>
      </c>
      <c r="E27">
        <f t="shared" si="0"/>
        <v>15.625</v>
      </c>
    </row>
    <row r="28" spans="1:18" x14ac:dyDescent="0.2">
      <c r="A28" s="9" t="s">
        <v>54</v>
      </c>
      <c r="B28" t="s">
        <v>19</v>
      </c>
      <c r="C28">
        <v>0</v>
      </c>
      <c r="D28">
        <v>0</v>
      </c>
      <c r="E28">
        <f t="shared" si="0"/>
        <v>0</v>
      </c>
      <c r="F28">
        <f>D28*10000</f>
        <v>0</v>
      </c>
      <c r="G28">
        <f>C28-D28</f>
        <v>0</v>
      </c>
      <c r="H28">
        <f>1000*G28*1000</f>
        <v>0</v>
      </c>
      <c r="I28">
        <v>0</v>
      </c>
      <c r="K28">
        <f>F28</f>
        <v>0</v>
      </c>
      <c r="L28">
        <f>H28</f>
        <v>0</v>
      </c>
      <c r="N28">
        <v>0</v>
      </c>
      <c r="O28">
        <v>0</v>
      </c>
      <c r="Q28">
        <f>K28</f>
        <v>0</v>
      </c>
      <c r="R28">
        <v>0</v>
      </c>
    </row>
    <row r="29" spans="1:18" x14ac:dyDescent="0.2">
      <c r="A29" s="9" t="s">
        <v>55</v>
      </c>
      <c r="B29" t="s">
        <v>20</v>
      </c>
      <c r="C29">
        <v>2.5000000000000001E-2</v>
      </c>
      <c r="D29">
        <v>1.4171638800000001E-2</v>
      </c>
      <c r="E29">
        <f t="shared" si="0"/>
        <v>250</v>
      </c>
      <c r="F29">
        <f>D29*10000</f>
        <v>141.71638799999999</v>
      </c>
      <c r="G29">
        <f>C29-D29</f>
        <v>1.0828361200000001E-2</v>
      </c>
      <c r="H29">
        <f>1000*G29*1000</f>
        <v>10828.361200000001</v>
      </c>
      <c r="I29">
        <f>((E29-F29)/E29)</f>
        <v>0.43313444800000001</v>
      </c>
      <c r="K29">
        <f>F29</f>
        <v>141.71638799999999</v>
      </c>
      <c r="L29">
        <f>H29</f>
        <v>10828.361200000001</v>
      </c>
      <c r="N29">
        <f t="shared" ref="N29:O32" si="4">LOG(K29)</f>
        <v>2.1514200747106793</v>
      </c>
      <c r="O29">
        <f t="shared" si="4"/>
        <v>4.0345627340351644</v>
      </c>
      <c r="Q29">
        <f>K29</f>
        <v>141.71638799999999</v>
      </c>
      <c r="R29">
        <f>K29/L29</f>
        <v>1.3087519466934662E-2</v>
      </c>
    </row>
    <row r="30" spans="1:18" x14ac:dyDescent="0.2">
      <c r="A30" s="9" t="s">
        <v>55</v>
      </c>
      <c r="B30" t="s">
        <v>20</v>
      </c>
      <c r="C30">
        <v>1.2500000000000001E-2</v>
      </c>
      <c r="D30">
        <v>7.5357173249999999E-3</v>
      </c>
      <c r="E30">
        <f t="shared" si="0"/>
        <v>125</v>
      </c>
      <c r="F30">
        <f>D30*10000</f>
        <v>75.357173250000002</v>
      </c>
      <c r="G30">
        <f>C30-D30</f>
        <v>4.9642826750000008E-3</v>
      </c>
      <c r="H30">
        <f>1000*G30*1000</f>
        <v>4964.2826750000004</v>
      </c>
      <c r="I30">
        <f>((E30-F30)/E30)</f>
        <v>0.397142614</v>
      </c>
      <c r="K30">
        <f>F30</f>
        <v>75.357173250000002</v>
      </c>
      <c r="L30">
        <f>H30</f>
        <v>4964.2826750000004</v>
      </c>
      <c r="N30">
        <f t="shared" si="4"/>
        <v>1.8771245991140182</v>
      </c>
      <c r="O30">
        <f t="shared" si="4"/>
        <v>3.6958565030235899</v>
      </c>
      <c r="Q30">
        <f>K30</f>
        <v>75.357173250000002</v>
      </c>
      <c r="R30">
        <f>K30/L30</f>
        <v>1.5179871530986095E-2</v>
      </c>
    </row>
    <row r="31" spans="1:18" x14ac:dyDescent="0.2">
      <c r="A31" s="9" t="s">
        <v>55</v>
      </c>
      <c r="B31" t="s">
        <v>20</v>
      </c>
      <c r="C31">
        <v>6.2500000000000003E-3</v>
      </c>
      <c r="D31">
        <v>6.1029700000000001E-3</v>
      </c>
      <c r="E31">
        <f t="shared" si="0"/>
        <v>62.5</v>
      </c>
      <c r="F31">
        <f>D31*10000</f>
        <v>61.029699999999998</v>
      </c>
      <c r="G31">
        <f>C31-D31</f>
        <v>1.4703000000000025E-4</v>
      </c>
      <c r="H31">
        <f>1000*G31*1000</f>
        <v>147.03000000000026</v>
      </c>
      <c r="I31">
        <f>((E31-F31)/E31)</f>
        <v>2.3524800000000026E-2</v>
      </c>
      <c r="K31">
        <f>F31</f>
        <v>61.029699999999998</v>
      </c>
      <c r="L31">
        <f>H31</f>
        <v>147.03000000000026</v>
      </c>
      <c r="N31">
        <f t="shared" si="4"/>
        <v>1.7855412351267586</v>
      </c>
      <c r="O31">
        <f t="shared" si="4"/>
        <v>2.167405957232293</v>
      </c>
      <c r="Q31">
        <f>K31</f>
        <v>61.029699999999998</v>
      </c>
      <c r="R31">
        <f>K31/L31</f>
        <v>0.41508331632999995</v>
      </c>
    </row>
    <row r="32" spans="1:18" x14ac:dyDescent="0.2">
      <c r="A32" s="9" t="s">
        <v>55</v>
      </c>
      <c r="B32" t="s">
        <v>20</v>
      </c>
      <c r="C32">
        <v>3.1250000000000002E-3</v>
      </c>
      <c r="D32">
        <v>1.4332800000000001E-3</v>
      </c>
      <c r="E32">
        <f t="shared" si="0"/>
        <v>31.25</v>
      </c>
      <c r="F32">
        <f>D32*10000</f>
        <v>14.332800000000001</v>
      </c>
      <c r="G32">
        <f>C32-D32</f>
        <v>1.6917200000000001E-3</v>
      </c>
      <c r="H32">
        <f>1000*G32*1000</f>
        <v>1691.72</v>
      </c>
      <c r="I32">
        <f>((E32-F32)/E32)</f>
        <v>0.54135040000000001</v>
      </c>
      <c r="K32">
        <f>F32</f>
        <v>14.332800000000001</v>
      </c>
      <c r="L32">
        <f>H32</f>
        <v>1691.72</v>
      </c>
      <c r="N32">
        <f t="shared" si="4"/>
        <v>1.1563310407645939</v>
      </c>
      <c r="O32">
        <f t="shared" si="4"/>
        <v>3.2283284836925366</v>
      </c>
      <c r="Q32">
        <f>K32</f>
        <v>14.332800000000001</v>
      </c>
      <c r="R32">
        <f>K32/L32</f>
        <v>8.4723240252524059E-3</v>
      </c>
    </row>
    <row r="33" spans="1:18" x14ac:dyDescent="0.2">
      <c r="A33" s="9" t="s">
        <v>55</v>
      </c>
      <c r="B33" t="s">
        <v>20</v>
      </c>
      <c r="C33">
        <v>1.5625000000000001E-3</v>
      </c>
      <c r="E33">
        <f t="shared" si="0"/>
        <v>15.625</v>
      </c>
    </row>
    <row r="34" spans="1:18" x14ac:dyDescent="0.2">
      <c r="A34" s="9" t="s">
        <v>55</v>
      </c>
      <c r="B34" t="s">
        <v>20</v>
      </c>
      <c r="C34">
        <v>0</v>
      </c>
      <c r="D34">
        <v>0</v>
      </c>
      <c r="E34">
        <f t="shared" si="0"/>
        <v>0</v>
      </c>
      <c r="F34">
        <f>D34*10000</f>
        <v>0</v>
      </c>
      <c r="G34">
        <f>C34-D34</f>
        <v>0</v>
      </c>
      <c r="H34">
        <f>1000*G34*1000</f>
        <v>0</v>
      </c>
      <c r="I34">
        <v>0</v>
      </c>
      <c r="K34">
        <f>F34</f>
        <v>0</v>
      </c>
      <c r="L34">
        <f>H34</f>
        <v>0</v>
      </c>
      <c r="N34">
        <v>0</v>
      </c>
      <c r="O34">
        <v>0</v>
      </c>
      <c r="Q34">
        <f>K34</f>
        <v>0</v>
      </c>
      <c r="R34">
        <v>0</v>
      </c>
    </row>
    <row r="35" spans="1:18" x14ac:dyDescent="0.2">
      <c r="A35" s="9" t="s">
        <v>56</v>
      </c>
      <c r="B35" t="s">
        <v>20</v>
      </c>
      <c r="C35">
        <v>2.5000000000000001E-2</v>
      </c>
      <c r="D35">
        <v>1.52689668E-2</v>
      </c>
      <c r="E35">
        <f t="shared" si="0"/>
        <v>250</v>
      </c>
      <c r="F35">
        <f>D35*10000</f>
        <v>152.68966800000001</v>
      </c>
      <c r="G35">
        <f>C35-D35</f>
        <v>9.731033200000001E-3</v>
      </c>
      <c r="H35">
        <f>1000*G35*1000</f>
        <v>9731.0331999999999</v>
      </c>
      <c r="I35">
        <f>((E35-F35)/E35)</f>
        <v>0.38924132799999994</v>
      </c>
      <c r="K35">
        <f>F35</f>
        <v>152.68966800000001</v>
      </c>
      <c r="L35">
        <f>H35</f>
        <v>9731.0331999999999</v>
      </c>
      <c r="N35">
        <f>LOG(K35)</f>
        <v>2.1838096507931719</v>
      </c>
      <c r="O35">
        <f>LOG(L35)</f>
        <v>3.9881589542700611</v>
      </c>
      <c r="Q35">
        <f>K35</f>
        <v>152.68966800000001</v>
      </c>
      <c r="R35">
        <f>K35/L35</f>
        <v>1.5691002677906803E-2</v>
      </c>
    </row>
    <row r="36" spans="1:18" x14ac:dyDescent="0.2">
      <c r="A36" s="9" t="s">
        <v>56</v>
      </c>
      <c r="B36" t="s">
        <v>20</v>
      </c>
      <c r="C36">
        <v>1.2500000000000001E-2</v>
      </c>
      <c r="E36">
        <f t="shared" si="0"/>
        <v>125</v>
      </c>
    </row>
    <row r="37" spans="1:18" x14ac:dyDescent="0.2">
      <c r="A37" s="9" t="s">
        <v>56</v>
      </c>
      <c r="B37" t="s">
        <v>20</v>
      </c>
      <c r="C37">
        <v>6.2500000000000003E-3</v>
      </c>
      <c r="D37">
        <v>4.5535588000000004E-3</v>
      </c>
      <c r="E37">
        <f t="shared" si="0"/>
        <v>62.5</v>
      </c>
      <c r="F37">
        <f>D37*10000</f>
        <v>45.535588000000004</v>
      </c>
      <c r="G37">
        <f>C37-D37</f>
        <v>1.6964412E-3</v>
      </c>
      <c r="H37">
        <f>1000*G37*1000</f>
        <v>1696.4412</v>
      </c>
      <c r="I37">
        <f>((E37-F37)/E37)</f>
        <v>0.27143059199999992</v>
      </c>
      <c r="K37">
        <f>F37</f>
        <v>45.535588000000004</v>
      </c>
      <c r="L37">
        <f>H37</f>
        <v>1696.4412</v>
      </c>
      <c r="N37">
        <f>LOG(K37)</f>
        <v>1.6583509489827215</v>
      </c>
      <c r="O37">
        <f>LOG(L37)</f>
        <v>3.2295388112501677</v>
      </c>
      <c r="Q37">
        <f>K37</f>
        <v>45.535588000000004</v>
      </c>
      <c r="R37">
        <f>K37/L37</f>
        <v>2.6841831004811724E-2</v>
      </c>
    </row>
    <row r="38" spans="1:18" x14ac:dyDescent="0.2">
      <c r="A38" s="9" t="s">
        <v>56</v>
      </c>
      <c r="B38" t="s">
        <v>20</v>
      </c>
      <c r="C38">
        <v>3.1250000000000002E-3</v>
      </c>
      <c r="D38">
        <v>1.759948125E-3</v>
      </c>
      <c r="E38">
        <f t="shared" si="0"/>
        <v>31.25</v>
      </c>
      <c r="F38">
        <f>D38*10000</f>
        <v>17.59948125</v>
      </c>
      <c r="G38">
        <f>C38-D38</f>
        <v>1.3650518750000001E-3</v>
      </c>
      <c r="H38">
        <f>1000*G38*1000</f>
        <v>1365.0518750000001</v>
      </c>
      <c r="I38">
        <f>((E38-F38)/E38)</f>
        <v>0.4368166</v>
      </c>
      <c r="K38">
        <f>F38</f>
        <v>17.59948125</v>
      </c>
      <c r="L38">
        <f>H38</f>
        <v>1365.0518750000001</v>
      </c>
      <c r="N38">
        <f>LOG(K38)</f>
        <v>1.2454998670424053</v>
      </c>
      <c r="O38">
        <f>LOG(L38)</f>
        <v>3.1351491558442963</v>
      </c>
      <c r="Q38">
        <f>K38</f>
        <v>17.59948125</v>
      </c>
      <c r="R38">
        <f>K38/L38</f>
        <v>1.289290287960668E-2</v>
      </c>
    </row>
    <row r="39" spans="1:18" x14ac:dyDescent="0.2">
      <c r="A39" s="9" t="s">
        <v>56</v>
      </c>
      <c r="B39" t="s">
        <v>20</v>
      </c>
      <c r="C39">
        <v>1.5625000000000001E-3</v>
      </c>
      <c r="E39">
        <f t="shared" si="0"/>
        <v>15.625</v>
      </c>
    </row>
    <row r="40" spans="1:18" x14ac:dyDescent="0.2">
      <c r="A40" s="9" t="s">
        <v>56</v>
      </c>
      <c r="B40" t="s">
        <v>20</v>
      </c>
      <c r="C40">
        <v>0</v>
      </c>
      <c r="D40">
        <v>0</v>
      </c>
      <c r="E40">
        <f t="shared" si="0"/>
        <v>0</v>
      </c>
      <c r="F40">
        <f>D40*10000</f>
        <v>0</v>
      </c>
      <c r="G40">
        <f>C40-D40</f>
        <v>0</v>
      </c>
      <c r="H40">
        <f>1000*G40*1000</f>
        <v>0</v>
      </c>
      <c r="I40">
        <v>0</v>
      </c>
      <c r="K40">
        <f>F40</f>
        <v>0</v>
      </c>
      <c r="L40">
        <f>H40</f>
        <v>0</v>
      </c>
      <c r="N40">
        <v>0</v>
      </c>
      <c r="O40">
        <v>0</v>
      </c>
      <c r="Q40">
        <f>K40</f>
        <v>0</v>
      </c>
      <c r="R40">
        <v>0</v>
      </c>
    </row>
    <row r="41" spans="1:18" x14ac:dyDescent="0.2">
      <c r="A41" s="9" t="s">
        <v>57</v>
      </c>
      <c r="B41" t="s">
        <v>21</v>
      </c>
      <c r="C41">
        <v>2.5000000000000001E-2</v>
      </c>
      <c r="E41">
        <f t="shared" si="0"/>
        <v>250</v>
      </c>
    </row>
    <row r="42" spans="1:18" x14ac:dyDescent="0.2">
      <c r="A42" s="9" t="s">
        <v>57</v>
      </c>
      <c r="B42" t="s">
        <v>21</v>
      </c>
      <c r="C42">
        <v>1.2500000000000001E-2</v>
      </c>
      <c r="E42">
        <f t="shared" si="0"/>
        <v>125</v>
      </c>
    </row>
    <row r="43" spans="1:18" x14ac:dyDescent="0.2">
      <c r="A43" s="9" t="s">
        <v>57</v>
      </c>
      <c r="B43" t="s">
        <v>21</v>
      </c>
      <c r="C43">
        <v>6.2500000000000003E-3</v>
      </c>
      <c r="D43">
        <v>5.4692997000000002E-3</v>
      </c>
      <c r="E43">
        <f t="shared" si="0"/>
        <v>62.5</v>
      </c>
      <c r="F43">
        <f>D43*10000</f>
        <v>54.692997000000005</v>
      </c>
      <c r="G43">
        <f>C43-D43</f>
        <v>7.8070030000000016E-4</v>
      </c>
      <c r="H43">
        <f>1000*G43*1000</f>
        <v>780.70030000000008</v>
      </c>
      <c r="I43">
        <f>((E43-F43)/E43)</f>
        <v>0.12491204799999991</v>
      </c>
      <c r="K43">
        <f>F43</f>
        <v>54.692997000000005</v>
      </c>
      <c r="L43">
        <f>H43</f>
        <v>780.70030000000008</v>
      </c>
      <c r="N43">
        <f t="shared" ref="N43:O45" si="5">LOG(K43)</f>
        <v>1.737931721964882</v>
      </c>
      <c r="O43">
        <f t="shared" si="5"/>
        <v>2.8924843462512246</v>
      </c>
      <c r="Q43">
        <f>K43</f>
        <v>54.692997000000005</v>
      </c>
      <c r="R43">
        <f>K43/L43</f>
        <v>7.0056328913925103E-2</v>
      </c>
    </row>
    <row r="44" spans="1:18" x14ac:dyDescent="0.2">
      <c r="A44" s="9" t="s">
        <v>57</v>
      </c>
      <c r="B44" t="s">
        <v>21</v>
      </c>
      <c r="C44">
        <v>3.1250000000000002E-3</v>
      </c>
      <c r="D44">
        <v>1.331586925E-3</v>
      </c>
      <c r="E44">
        <f t="shared" si="0"/>
        <v>31.25</v>
      </c>
      <c r="F44">
        <f>D44*10000</f>
        <v>13.31586925</v>
      </c>
      <c r="G44">
        <f>C44-D44</f>
        <v>1.7934130750000001E-3</v>
      </c>
      <c r="H44">
        <f>1000*G44*1000</f>
        <v>1793.4130750000002</v>
      </c>
      <c r="I44">
        <f>((E44-F44)/E44)</f>
        <v>0.57389218400000008</v>
      </c>
      <c r="K44">
        <f>F44</f>
        <v>13.31586925</v>
      </c>
      <c r="L44">
        <f>H44</f>
        <v>1793.4130750000002</v>
      </c>
      <c r="N44">
        <f t="shared" si="5"/>
        <v>1.1243695221197836</v>
      </c>
      <c r="O44">
        <f t="shared" si="5"/>
        <v>3.2536803316879248</v>
      </c>
      <c r="Q44">
        <f>K44</f>
        <v>13.31586925</v>
      </c>
      <c r="R44">
        <f>K44/L44</f>
        <v>7.42487574983248E-3</v>
      </c>
    </row>
    <row r="45" spans="1:18" x14ac:dyDescent="0.2">
      <c r="A45" s="9" t="s">
        <v>57</v>
      </c>
      <c r="B45" t="s">
        <v>21</v>
      </c>
      <c r="C45">
        <v>1.5625000000000001E-3</v>
      </c>
      <c r="D45">
        <v>1.0839516999999999E-3</v>
      </c>
      <c r="E45">
        <f t="shared" si="0"/>
        <v>15.625</v>
      </c>
      <c r="F45">
        <f>D45*10000</f>
        <v>10.839516999999999</v>
      </c>
      <c r="G45">
        <f>C45-D45</f>
        <v>4.7854830000000018E-4</v>
      </c>
      <c r="H45">
        <f>1000*G45*1000</f>
        <v>478.54830000000021</v>
      </c>
      <c r="I45">
        <f>((E45-F45)/E45)</f>
        <v>0.30627091200000006</v>
      </c>
      <c r="K45">
        <f>F45</f>
        <v>10.839516999999999</v>
      </c>
      <c r="L45">
        <f>H45</f>
        <v>478.54830000000021</v>
      </c>
      <c r="N45">
        <f t="shared" si="5"/>
        <v>1.0350099308270775</v>
      </c>
      <c r="O45">
        <f t="shared" si="5"/>
        <v>2.679925777776107</v>
      </c>
      <c r="Q45">
        <f>K45</f>
        <v>10.839516999999999</v>
      </c>
      <c r="R45">
        <f>K45/L45</f>
        <v>2.2650831692433124E-2</v>
      </c>
    </row>
    <row r="46" spans="1:18" x14ac:dyDescent="0.2">
      <c r="A46" s="9" t="s">
        <v>57</v>
      </c>
      <c r="B46" t="s">
        <v>21</v>
      </c>
      <c r="C46">
        <v>0</v>
      </c>
      <c r="E46">
        <f t="shared" si="0"/>
        <v>0</v>
      </c>
      <c r="F46">
        <f>D46*10000</f>
        <v>0</v>
      </c>
      <c r="G46">
        <f>C46-D46</f>
        <v>0</v>
      </c>
      <c r="H46">
        <f>1000*G46*1000</f>
        <v>0</v>
      </c>
      <c r="I46">
        <v>0</v>
      </c>
      <c r="K46">
        <f>F46</f>
        <v>0</v>
      </c>
      <c r="L46">
        <f>H46</f>
        <v>0</v>
      </c>
      <c r="N46">
        <v>0</v>
      </c>
      <c r="O46">
        <v>0</v>
      </c>
      <c r="Q46">
        <f>K46</f>
        <v>0</v>
      </c>
      <c r="R46">
        <v>0</v>
      </c>
    </row>
    <row r="47" spans="1:18" x14ac:dyDescent="0.2">
      <c r="A47" s="9" t="s">
        <v>58</v>
      </c>
      <c r="B47" t="s">
        <v>21</v>
      </c>
      <c r="C47">
        <v>2.5000000000000001E-2</v>
      </c>
      <c r="D47">
        <v>2.4025930000000001E-2</v>
      </c>
      <c r="E47">
        <f t="shared" si="0"/>
        <v>250</v>
      </c>
      <c r="F47">
        <f>D47*10000</f>
        <v>240.2593</v>
      </c>
      <c r="G47">
        <f>C47-D47</f>
        <v>9.7407000000000049E-4</v>
      </c>
      <c r="H47">
        <f>1000*G47*1000</f>
        <v>974.07000000000039</v>
      </c>
      <c r="I47">
        <f>((E47-F47)/E47)</f>
        <v>3.8962800000000013E-2</v>
      </c>
      <c r="K47">
        <f>F47</f>
        <v>240.2593</v>
      </c>
      <c r="L47">
        <f>H47</f>
        <v>974.07000000000039</v>
      </c>
      <c r="N47">
        <f>LOG(K47)</f>
        <v>2.380680207414509</v>
      </c>
      <c r="O47">
        <f>LOG(L47)</f>
        <v>2.9885901678861733</v>
      </c>
      <c r="Q47">
        <f>K47</f>
        <v>240.2593</v>
      </c>
      <c r="R47">
        <f>K47/L47</f>
        <v>0.24665506585768979</v>
      </c>
    </row>
    <row r="48" spans="1:18" x14ac:dyDescent="0.2">
      <c r="A48" s="9" t="s">
        <v>58</v>
      </c>
      <c r="B48" t="s">
        <v>21</v>
      </c>
      <c r="C48">
        <v>1.2500000000000001E-2</v>
      </c>
      <c r="E48">
        <f t="shared" si="0"/>
        <v>125</v>
      </c>
    </row>
    <row r="49" spans="1:18" x14ac:dyDescent="0.2">
      <c r="A49" s="9" t="s">
        <v>58</v>
      </c>
      <c r="B49" t="s">
        <v>21</v>
      </c>
      <c r="C49">
        <v>6.2500000000000003E-3</v>
      </c>
      <c r="D49">
        <v>5.0291739249999998E-3</v>
      </c>
      <c r="E49">
        <f t="shared" si="0"/>
        <v>62.5</v>
      </c>
      <c r="F49">
        <f>D49*10000</f>
        <v>50.291739249999999</v>
      </c>
      <c r="G49">
        <f>C49-D49</f>
        <v>1.2208260750000005E-3</v>
      </c>
      <c r="H49">
        <f>1000*G49*1000</f>
        <v>1220.8260750000006</v>
      </c>
      <c r="I49">
        <f>((E49-F49)/E49)</f>
        <v>0.19533217200000003</v>
      </c>
      <c r="K49">
        <f>F49</f>
        <v>50.291739249999999</v>
      </c>
      <c r="L49">
        <f>H49</f>
        <v>1220.8260750000006</v>
      </c>
      <c r="N49">
        <f>LOG(K49)</f>
        <v>1.7014966551798123</v>
      </c>
      <c r="O49">
        <f>LOG(L49)</f>
        <v>3.086653796583676</v>
      </c>
      <c r="Q49">
        <f>K49</f>
        <v>50.291739249999999</v>
      </c>
      <c r="R49">
        <f>K49/L49</f>
        <v>4.119484362258561E-2</v>
      </c>
    </row>
    <row r="50" spans="1:18" x14ac:dyDescent="0.2">
      <c r="A50" s="9" t="s">
        <v>58</v>
      </c>
      <c r="B50" t="s">
        <v>21</v>
      </c>
      <c r="C50">
        <v>3.1250000000000002E-3</v>
      </c>
      <c r="D50">
        <v>1.5447492000000001E-3</v>
      </c>
      <c r="E50">
        <f t="shared" si="0"/>
        <v>31.25</v>
      </c>
      <c r="F50">
        <f>D50*10000</f>
        <v>15.447492</v>
      </c>
      <c r="G50">
        <f>C50-D50</f>
        <v>1.5802508000000001E-3</v>
      </c>
      <c r="H50">
        <f>1000*G50*1000</f>
        <v>1580.2508000000003</v>
      </c>
      <c r="I50">
        <f>((E50-F50)/E50)</f>
        <v>0.50568025599999999</v>
      </c>
      <c r="K50">
        <f>F50</f>
        <v>15.447492</v>
      </c>
      <c r="L50">
        <f>H50</f>
        <v>1580.2508000000003</v>
      </c>
      <c r="N50">
        <f>LOG(K50)</f>
        <v>1.1888579789727622</v>
      </c>
      <c r="O50">
        <f>LOG(L50)</f>
        <v>3.1987260188608966</v>
      </c>
      <c r="Q50">
        <f>K50</f>
        <v>15.447492</v>
      </c>
      <c r="R50">
        <f>K50/L50</f>
        <v>9.7753419900182912E-3</v>
      </c>
    </row>
    <row r="51" spans="1:18" x14ac:dyDescent="0.2">
      <c r="A51" s="9" t="s">
        <v>58</v>
      </c>
      <c r="B51" t="s">
        <v>21</v>
      </c>
      <c r="C51">
        <v>1.5625000000000001E-3</v>
      </c>
      <c r="E51">
        <f t="shared" si="0"/>
        <v>15.625</v>
      </c>
    </row>
    <row r="52" spans="1:18" x14ac:dyDescent="0.2">
      <c r="A52" s="9" t="s">
        <v>58</v>
      </c>
      <c r="B52" t="s">
        <v>21</v>
      </c>
      <c r="C52">
        <v>0</v>
      </c>
      <c r="E52">
        <f t="shared" si="0"/>
        <v>0</v>
      </c>
      <c r="F52">
        <f>D52*10000</f>
        <v>0</v>
      </c>
      <c r="G52">
        <f>C52-D52</f>
        <v>0</v>
      </c>
      <c r="H52">
        <f>1000*G52*1000</f>
        <v>0</v>
      </c>
      <c r="I52">
        <v>0</v>
      </c>
      <c r="K52">
        <f>F52</f>
        <v>0</v>
      </c>
      <c r="L52">
        <f>H52</f>
        <v>0</v>
      </c>
      <c r="N52">
        <v>0</v>
      </c>
      <c r="O52">
        <v>0</v>
      </c>
      <c r="Q52">
        <f>K52</f>
        <v>0</v>
      </c>
      <c r="R52">
        <v>0</v>
      </c>
    </row>
  </sheetData>
  <mergeCells count="3">
    <mergeCell ref="Q3:R3"/>
    <mergeCell ref="N3:O3"/>
    <mergeCell ref="K3: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F57" sqref="F57"/>
    </sheetView>
  </sheetViews>
  <sheetFormatPr defaultRowHeight="14.25" x14ac:dyDescent="0.2"/>
  <cols>
    <col min="1" max="1" width="11" bestFit="1" customWidth="1"/>
    <col min="2" max="2" width="14.875" bestFit="1" customWidth="1"/>
    <col min="3" max="4" width="10.875" bestFit="1" customWidth="1"/>
    <col min="5" max="6" width="11.875" bestFit="1" customWidth="1"/>
    <col min="7" max="7" width="10.875" bestFit="1" customWidth="1"/>
    <col min="8" max="8" width="11.875" bestFit="1" customWidth="1"/>
  </cols>
  <sheetData>
    <row r="1" spans="1:9" x14ac:dyDescent="0.2">
      <c r="B1" s="9"/>
    </row>
    <row r="2" spans="1:9" x14ac:dyDescent="0.2">
      <c r="A2" s="1" t="s">
        <v>0</v>
      </c>
      <c r="B2" s="9"/>
      <c r="C2" s="1"/>
      <c r="D2" s="26" t="s">
        <v>2</v>
      </c>
      <c r="E2" s="26"/>
      <c r="F2" s="26" t="s">
        <v>3</v>
      </c>
      <c r="G2" s="26"/>
      <c r="H2" s="26" t="s">
        <v>4</v>
      </c>
      <c r="I2" s="26"/>
    </row>
    <row r="3" spans="1:9" x14ac:dyDescent="0.2">
      <c r="A3" s="1"/>
      <c r="B3" s="9"/>
      <c r="C3" s="1" t="s">
        <v>5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17</v>
      </c>
    </row>
    <row r="4" spans="1:9" x14ac:dyDescent="0.2">
      <c r="A4" s="9" t="s">
        <v>18</v>
      </c>
      <c r="B4" s="9" t="s">
        <v>59</v>
      </c>
      <c r="C4" s="12">
        <v>0.1</v>
      </c>
      <c r="D4" s="9">
        <v>838.62319999999988</v>
      </c>
      <c r="E4" s="9">
        <v>16137.680000000013</v>
      </c>
      <c r="F4" s="9">
        <v>2.9235668727260404</v>
      </c>
      <c r="G4" s="9">
        <v>4.2078410994306825</v>
      </c>
      <c r="H4" s="9">
        <v>838.62319999999988</v>
      </c>
      <c r="I4" s="9">
        <v>5.1966775893436928E-2</v>
      </c>
    </row>
    <row r="5" spans="1:9" x14ac:dyDescent="0.2">
      <c r="A5" s="9" t="s">
        <v>18</v>
      </c>
      <c r="B5" s="9" t="s">
        <v>59</v>
      </c>
      <c r="C5" s="12">
        <v>0.05</v>
      </c>
      <c r="D5" s="9"/>
      <c r="E5" s="9"/>
      <c r="F5" s="9"/>
      <c r="G5" s="9"/>
      <c r="H5" s="9"/>
      <c r="I5" s="9"/>
    </row>
    <row r="6" spans="1:9" x14ac:dyDescent="0.2">
      <c r="A6" s="9" t="s">
        <v>18</v>
      </c>
      <c r="B6" s="9" t="s">
        <v>59</v>
      </c>
      <c r="C6" s="12">
        <v>2.5000000000000001E-2</v>
      </c>
      <c r="D6" s="9"/>
      <c r="E6" s="9"/>
      <c r="F6" s="9"/>
      <c r="G6" s="9"/>
      <c r="H6" s="9"/>
      <c r="I6" s="9"/>
    </row>
    <row r="7" spans="1:9" x14ac:dyDescent="0.2">
      <c r="A7" s="9" t="s">
        <v>18</v>
      </c>
      <c r="B7" s="9" t="s">
        <v>59</v>
      </c>
      <c r="C7" s="12">
        <v>1.2500000000000001E-2</v>
      </c>
      <c r="D7" s="9">
        <v>93.239632999999984</v>
      </c>
      <c r="E7" s="9">
        <v>3176.0367000000028</v>
      </c>
      <c r="F7" s="9">
        <v>1.9696005554278124</v>
      </c>
      <c r="G7" s="9">
        <v>3.5018855121793027</v>
      </c>
      <c r="H7" s="9">
        <v>93.239632999999984</v>
      </c>
      <c r="I7" s="9">
        <v>2.9357227830522203E-2</v>
      </c>
    </row>
    <row r="8" spans="1:9" x14ac:dyDescent="0.2">
      <c r="A8" s="9" t="s">
        <v>18</v>
      </c>
      <c r="B8" s="9" t="s">
        <v>59</v>
      </c>
      <c r="C8" s="12">
        <v>6.2500000000000003E-3</v>
      </c>
      <c r="D8" s="9">
        <v>23.063071999999998</v>
      </c>
      <c r="E8" s="9">
        <v>3943.6928000000003</v>
      </c>
      <c r="F8" s="9">
        <v>1.3629171548142713</v>
      </c>
      <c r="G8" s="9">
        <v>3.5959030775518817</v>
      </c>
      <c r="H8" s="9">
        <v>23.063071999999998</v>
      </c>
      <c r="I8" s="9">
        <v>5.8480903989276238E-3</v>
      </c>
    </row>
    <row r="9" spans="1:9" x14ac:dyDescent="0.2">
      <c r="A9" s="9" t="s">
        <v>18</v>
      </c>
      <c r="B9" s="9" t="s">
        <v>59</v>
      </c>
      <c r="C9" s="12">
        <v>3.1250000000000002E-3</v>
      </c>
      <c r="D9" s="9">
        <v>1.9311680000000002</v>
      </c>
      <c r="E9" s="9">
        <v>2931.8832000000002</v>
      </c>
      <c r="F9" s="9">
        <v>0.28582005643048902</v>
      </c>
      <c r="G9" s="9">
        <v>3.4671466649438951</v>
      </c>
      <c r="H9" s="9">
        <v>1.9311680000000002</v>
      </c>
      <c r="I9" s="9">
        <v>6.5867835389895484E-4</v>
      </c>
    </row>
    <row r="10" spans="1:9" x14ac:dyDescent="0.2">
      <c r="A10" s="9" t="s">
        <v>18</v>
      </c>
      <c r="B10" t="s">
        <v>59</v>
      </c>
      <c r="C10" s="12">
        <v>1.5625000000000001E-3</v>
      </c>
      <c r="D10" s="9">
        <v>2.4082880000000002</v>
      </c>
      <c r="E10" s="9">
        <v>1321.6712</v>
      </c>
      <c r="F10" s="9">
        <v>0.3817084216770279</v>
      </c>
      <c r="G10" s="9">
        <v>3.121123426566955</v>
      </c>
      <c r="H10" s="9">
        <v>2.4082880000000002</v>
      </c>
      <c r="I10" s="9">
        <v>1.822153649107282E-3</v>
      </c>
    </row>
    <row r="11" spans="1:9" x14ac:dyDescent="0.2">
      <c r="A11" s="9" t="s">
        <v>18</v>
      </c>
      <c r="B11" t="s">
        <v>59</v>
      </c>
      <c r="C11" s="12">
        <v>0</v>
      </c>
      <c r="D11" s="9"/>
      <c r="E11" s="9"/>
      <c r="F11" s="9"/>
      <c r="G11" s="9"/>
      <c r="H11" s="9"/>
      <c r="I11" s="9"/>
    </row>
    <row r="12" spans="1:9" x14ac:dyDescent="0.2">
      <c r="A12" s="9" t="s">
        <v>18</v>
      </c>
      <c r="B12" t="s">
        <v>60</v>
      </c>
      <c r="C12" s="12">
        <v>0.1</v>
      </c>
      <c r="D12" s="9">
        <v>633.62879999999996</v>
      </c>
      <c r="E12" s="9">
        <v>36637.12000000001</v>
      </c>
      <c r="F12" s="9">
        <v>2.8018349087910677</v>
      </c>
      <c r="G12" s="9">
        <v>4.5639213269699592</v>
      </c>
      <c r="H12" s="9">
        <v>633.62879999999996</v>
      </c>
      <c r="I12" s="9">
        <v>1.7294721855866394E-2</v>
      </c>
    </row>
    <row r="13" spans="1:9" x14ac:dyDescent="0.2">
      <c r="A13" s="9" t="s">
        <v>18</v>
      </c>
      <c r="B13" t="s">
        <v>60</v>
      </c>
      <c r="C13" s="12">
        <v>0.05</v>
      </c>
      <c r="D13" s="9"/>
      <c r="E13" s="9"/>
      <c r="F13" s="9"/>
      <c r="G13" s="9"/>
      <c r="H13" s="9"/>
      <c r="I13" s="9"/>
    </row>
    <row r="14" spans="1:9" x14ac:dyDescent="0.2">
      <c r="A14" s="9" t="s">
        <v>18</v>
      </c>
      <c r="B14" s="9" t="s">
        <v>60</v>
      </c>
      <c r="C14" s="12">
        <v>2.5000000000000001E-2</v>
      </c>
      <c r="D14" s="9"/>
      <c r="E14" s="9"/>
      <c r="F14" s="9"/>
      <c r="G14" s="9"/>
      <c r="H14" s="9"/>
      <c r="I14" s="9"/>
    </row>
    <row r="15" spans="1:9" x14ac:dyDescent="0.2">
      <c r="A15" s="9" t="s">
        <v>18</v>
      </c>
      <c r="B15" s="9" t="s">
        <v>60</v>
      </c>
      <c r="C15" s="12">
        <v>1.2500000000000001E-2</v>
      </c>
      <c r="D15" s="9">
        <v>90.858187999999998</v>
      </c>
      <c r="E15" s="9">
        <v>3414.1812000000018</v>
      </c>
      <c r="F15" s="9">
        <v>1.9583640713576715</v>
      </c>
      <c r="G15" s="9">
        <v>3.5332865665947155</v>
      </c>
      <c r="H15" s="9">
        <v>90.858187999999998</v>
      </c>
      <c r="I15" s="9">
        <v>2.6611999386558612E-2</v>
      </c>
    </row>
    <row r="16" spans="1:9" x14ac:dyDescent="0.2">
      <c r="A16" s="9" t="s">
        <v>18</v>
      </c>
      <c r="B16" s="9" t="s">
        <v>60</v>
      </c>
      <c r="C16" s="12">
        <v>6.2500000000000003E-3</v>
      </c>
      <c r="D16" s="9">
        <v>14.653087999999999</v>
      </c>
      <c r="E16" s="9">
        <v>4784.6912000000011</v>
      </c>
      <c r="F16" s="9">
        <v>1.1659291577985216</v>
      </c>
      <c r="G16" s="9">
        <v>3.6798539140117974</v>
      </c>
      <c r="H16" s="9">
        <v>14.653087999999999</v>
      </c>
      <c r="I16" s="9">
        <v>3.0624939808027727E-3</v>
      </c>
    </row>
    <row r="17" spans="1:9" x14ac:dyDescent="0.2">
      <c r="A17" s="9" t="s">
        <v>18</v>
      </c>
      <c r="B17" s="9" t="s">
        <v>60</v>
      </c>
      <c r="C17" s="12">
        <v>3.1250000000000002E-3</v>
      </c>
      <c r="D17" s="9">
        <v>1.4758249999999999</v>
      </c>
      <c r="E17" s="9">
        <v>2977.4175</v>
      </c>
      <c r="F17" s="9">
        <v>0.16903486287984101</v>
      </c>
      <c r="G17" s="9">
        <v>3.473839736639738</v>
      </c>
      <c r="H17" s="9">
        <v>1.4758249999999999</v>
      </c>
      <c r="I17" s="9">
        <v>4.9567284399987569E-4</v>
      </c>
    </row>
    <row r="18" spans="1:9" x14ac:dyDescent="0.2">
      <c r="A18" s="9" t="s">
        <v>18</v>
      </c>
      <c r="B18" s="9" t="s">
        <v>60</v>
      </c>
      <c r="C18" s="12">
        <v>1.5625000000000001E-3</v>
      </c>
      <c r="D18" s="9">
        <v>1.1414519999999999</v>
      </c>
      <c r="E18" s="9">
        <v>1448.3548000000001</v>
      </c>
      <c r="F18" s="9">
        <v>5.7457653387854607E-2</v>
      </c>
      <c r="G18" s="9">
        <v>3.1608749629712061</v>
      </c>
      <c r="H18" s="9">
        <v>1.1414519999999999</v>
      </c>
      <c r="I18" s="9">
        <v>7.881024732337683E-4</v>
      </c>
    </row>
    <row r="19" spans="1:9" x14ac:dyDescent="0.2">
      <c r="A19" s="9" t="s">
        <v>18</v>
      </c>
      <c r="B19" s="9" t="s">
        <v>60</v>
      </c>
      <c r="C19" s="12">
        <v>0</v>
      </c>
      <c r="D19" s="9"/>
      <c r="E19" s="9"/>
      <c r="F19" s="9"/>
      <c r="G19" s="9"/>
      <c r="H19" s="9"/>
      <c r="I19" s="9"/>
    </row>
    <row r="20" spans="1:9" x14ac:dyDescent="0.2">
      <c r="A20" s="9" t="s">
        <v>19</v>
      </c>
      <c r="B20" s="9" t="s">
        <v>53</v>
      </c>
      <c r="C20" s="12">
        <v>0.1</v>
      </c>
      <c r="D20" s="9">
        <v>895.221632</v>
      </c>
      <c r="E20" s="9">
        <v>10477.836800000001</v>
      </c>
      <c r="F20" s="9">
        <v>2.9519305678732048</v>
      </c>
      <c r="G20" s="9">
        <v>4.0202716297092342</v>
      </c>
      <c r="H20" s="9">
        <v>895.221632</v>
      </c>
      <c r="I20" s="9">
        <v>8.5439547216463602E-2</v>
      </c>
    </row>
    <row r="21" spans="1:9" x14ac:dyDescent="0.2">
      <c r="A21" s="9" t="s">
        <v>19</v>
      </c>
      <c r="B21" s="9" t="s">
        <v>53</v>
      </c>
      <c r="C21" s="12">
        <v>0.05</v>
      </c>
      <c r="D21" s="9"/>
      <c r="E21" s="9"/>
      <c r="F21" s="9"/>
      <c r="G21" s="9"/>
      <c r="H21" s="9"/>
      <c r="I21" s="9"/>
    </row>
    <row r="22" spans="1:9" x14ac:dyDescent="0.2">
      <c r="A22" s="9" t="s">
        <v>19</v>
      </c>
      <c r="B22" s="9" t="s">
        <v>53</v>
      </c>
      <c r="C22" s="12">
        <v>2.5000000000000001E-2</v>
      </c>
      <c r="D22" s="9">
        <v>193.85436800000002</v>
      </c>
      <c r="E22" s="9">
        <v>5614.5631999999987</v>
      </c>
      <c r="F22" s="9">
        <v>2.2874755911411389</v>
      </c>
      <c r="G22" s="9">
        <v>3.7493159748078759</v>
      </c>
      <c r="H22" s="9">
        <v>193.85436800000002</v>
      </c>
      <c r="I22" s="9">
        <v>3.4527061339339818E-2</v>
      </c>
    </row>
    <row r="23" spans="1:9" x14ac:dyDescent="0.2">
      <c r="A23" s="9" t="s">
        <v>19</v>
      </c>
      <c r="B23" s="9" t="s">
        <v>53</v>
      </c>
      <c r="C23" s="12">
        <v>1.2500000000000001E-2</v>
      </c>
      <c r="D23" s="9">
        <v>93.239632999999984</v>
      </c>
      <c r="E23" s="9">
        <v>3176.0367000000028</v>
      </c>
      <c r="F23" s="9">
        <v>1.9696005554278124</v>
      </c>
      <c r="G23" s="9">
        <v>3.5018855121793027</v>
      </c>
      <c r="H23" s="9">
        <v>93.239632999999984</v>
      </c>
      <c r="I23" s="9">
        <v>2.9357227830522203E-2</v>
      </c>
    </row>
    <row r="24" spans="1:9" x14ac:dyDescent="0.2">
      <c r="A24" s="9" t="s">
        <v>19</v>
      </c>
      <c r="B24" s="9" t="s">
        <v>53</v>
      </c>
      <c r="C24" s="12">
        <v>6.2500000000000003E-3</v>
      </c>
      <c r="D24" s="9">
        <v>22.781088000000004</v>
      </c>
      <c r="E24" s="9">
        <v>3971.8912</v>
      </c>
      <c r="F24" s="9">
        <v>1.3575744616707723</v>
      </c>
      <c r="G24" s="9">
        <v>3.5989973435779281</v>
      </c>
      <c r="H24" s="9">
        <v>22.781088000000004</v>
      </c>
      <c r="I24" s="9">
        <v>5.735577047024854E-3</v>
      </c>
    </row>
    <row r="25" spans="1:9" x14ac:dyDescent="0.2">
      <c r="A25" s="9" t="s">
        <v>19</v>
      </c>
      <c r="B25" s="9" t="s">
        <v>53</v>
      </c>
      <c r="C25" s="12">
        <v>3.1250000000000002E-3</v>
      </c>
      <c r="D25" s="9">
        <v>3.0643130000000003</v>
      </c>
      <c r="E25" s="9">
        <v>2818.5687000000003</v>
      </c>
      <c r="F25" s="9">
        <v>0.4863331236336067</v>
      </c>
      <c r="G25" s="9">
        <v>3.4500286248107361</v>
      </c>
      <c r="H25" s="9">
        <v>3.0643130000000003</v>
      </c>
      <c r="I25" s="9">
        <v>1.087187621149699E-3</v>
      </c>
    </row>
    <row r="26" spans="1:9" x14ac:dyDescent="0.2">
      <c r="A26" s="9" t="s">
        <v>19</v>
      </c>
      <c r="B26" t="s">
        <v>53</v>
      </c>
      <c r="C26" s="12">
        <v>1.5625000000000001E-3</v>
      </c>
      <c r="D26" s="9">
        <v>2.8739479999999999</v>
      </c>
      <c r="E26" s="9">
        <v>1275.1052</v>
      </c>
      <c r="F26" s="9">
        <v>0.45847890592856028</v>
      </c>
      <c r="G26" s="9">
        <v>3.1055460168442917</v>
      </c>
      <c r="H26" s="9">
        <v>2.8739479999999999</v>
      </c>
      <c r="I26" s="9">
        <v>2.2538908946493201E-3</v>
      </c>
    </row>
    <row r="27" spans="1:9" x14ac:dyDescent="0.2">
      <c r="A27" s="9" t="s">
        <v>19</v>
      </c>
      <c r="B27" t="s">
        <v>53</v>
      </c>
      <c r="C27" s="12">
        <v>0</v>
      </c>
      <c r="D27" s="9"/>
      <c r="E27" s="9"/>
      <c r="F27" s="9"/>
      <c r="G27" s="9"/>
      <c r="H27" s="9"/>
      <c r="I27" s="9"/>
    </row>
    <row r="28" spans="1:9" x14ac:dyDescent="0.2">
      <c r="A28" s="9" t="s">
        <v>19</v>
      </c>
      <c r="B28" t="s">
        <v>54</v>
      </c>
      <c r="C28" s="12">
        <v>0.1</v>
      </c>
      <c r="D28" s="9">
        <v>863.26473199999998</v>
      </c>
      <c r="E28" s="9">
        <v>13673.526800000001</v>
      </c>
      <c r="F28" s="9">
        <v>2.9361439985149347</v>
      </c>
      <c r="G28" s="9">
        <v>4.1358805461867476</v>
      </c>
      <c r="H28" s="9">
        <v>863.26473199999998</v>
      </c>
      <c r="I28" s="9">
        <v>6.3134021282643768E-2</v>
      </c>
    </row>
    <row r="29" spans="1:9" x14ac:dyDescent="0.2">
      <c r="A29" s="9" t="s">
        <v>19</v>
      </c>
      <c r="B29" t="s">
        <v>54</v>
      </c>
      <c r="C29" s="12">
        <v>0.05</v>
      </c>
      <c r="D29" s="9"/>
      <c r="E29" s="9"/>
      <c r="F29" s="9"/>
      <c r="G29" s="9"/>
      <c r="H29" s="9"/>
      <c r="I29" s="9"/>
    </row>
    <row r="30" spans="1:9" x14ac:dyDescent="0.2">
      <c r="A30" s="9" t="s">
        <v>19</v>
      </c>
      <c r="B30" s="9" t="s">
        <v>54</v>
      </c>
      <c r="C30" s="12">
        <v>2.5000000000000001E-2</v>
      </c>
      <c r="D30" s="9"/>
      <c r="E30" s="9"/>
      <c r="F30" s="9"/>
      <c r="G30" s="9"/>
      <c r="H30" s="9"/>
      <c r="I30" s="9"/>
    </row>
    <row r="31" spans="1:9" x14ac:dyDescent="0.2">
      <c r="A31" s="9" t="s">
        <v>19</v>
      </c>
      <c r="B31" s="9" t="s">
        <v>54</v>
      </c>
      <c r="C31" s="12">
        <v>1.2500000000000001E-2</v>
      </c>
      <c r="D31" s="9">
        <v>90.858187999999998</v>
      </c>
      <c r="E31" s="9">
        <v>3414.1812000000018</v>
      </c>
      <c r="F31" s="9">
        <v>1.9583640713576715</v>
      </c>
      <c r="G31" s="9">
        <v>3.5332865665947155</v>
      </c>
      <c r="H31" s="9">
        <v>90.858187999999998</v>
      </c>
      <c r="I31" s="9">
        <v>2.6611999386558612E-2</v>
      </c>
    </row>
    <row r="32" spans="1:9" x14ac:dyDescent="0.2">
      <c r="A32" s="9" t="s">
        <v>19</v>
      </c>
      <c r="B32" s="9" t="s">
        <v>54</v>
      </c>
      <c r="C32" s="12">
        <v>6.2500000000000003E-3</v>
      </c>
      <c r="D32" s="9">
        <v>20.319552000000002</v>
      </c>
      <c r="E32" s="9">
        <v>4218.0448000000006</v>
      </c>
      <c r="F32" s="9">
        <v>1.3079141285098776</v>
      </c>
      <c r="G32" s="9">
        <v>3.6251111880847064</v>
      </c>
      <c r="H32" s="9">
        <v>20.319552000000002</v>
      </c>
      <c r="I32" s="9">
        <v>4.8172916513357089E-3</v>
      </c>
    </row>
    <row r="33" spans="1:9" x14ac:dyDescent="0.2">
      <c r="A33" s="9" t="s">
        <v>19</v>
      </c>
      <c r="B33" s="9" t="s">
        <v>54</v>
      </c>
      <c r="C33" s="12">
        <v>3.1250000000000002E-3</v>
      </c>
      <c r="D33" s="9">
        <v>4.5095929999999997</v>
      </c>
      <c r="E33" s="9">
        <v>2674.0407000000005</v>
      </c>
      <c r="F33" s="9">
        <v>0.65413734768056053</v>
      </c>
      <c r="G33" s="9">
        <v>3.4271680131170266</v>
      </c>
      <c r="H33" s="9">
        <v>4.5095929999999997</v>
      </c>
      <c r="I33" s="9">
        <v>1.6864339424601874E-3</v>
      </c>
    </row>
    <row r="34" spans="1:9" x14ac:dyDescent="0.2">
      <c r="A34" s="9" t="s">
        <v>19</v>
      </c>
      <c r="B34" s="9" t="s">
        <v>54</v>
      </c>
      <c r="C34" s="12">
        <v>1.5625000000000001E-3</v>
      </c>
      <c r="D34" s="9">
        <v>4.0940479999999999</v>
      </c>
      <c r="E34" s="9">
        <v>1153.0952000000002</v>
      </c>
      <c r="F34" s="9">
        <v>0.61215293017136407</v>
      </c>
      <c r="G34" s="9">
        <v>3.0618651643006896</v>
      </c>
      <c r="H34" s="9">
        <v>4.0940479999999999</v>
      </c>
      <c r="I34" s="9">
        <v>3.5504856840961607E-3</v>
      </c>
    </row>
    <row r="35" spans="1:9" x14ac:dyDescent="0.2">
      <c r="A35" s="9" t="s">
        <v>19</v>
      </c>
      <c r="B35" s="9" t="s">
        <v>54</v>
      </c>
      <c r="C35" s="12">
        <v>0</v>
      </c>
      <c r="D35" s="9"/>
      <c r="E35" s="9"/>
      <c r="F35" s="9"/>
      <c r="G35" s="9"/>
      <c r="H35" s="9"/>
      <c r="I35" s="9"/>
    </row>
    <row r="36" spans="1:9" x14ac:dyDescent="0.2">
      <c r="A36" s="9" t="s">
        <v>20</v>
      </c>
      <c r="B36" s="9" t="s">
        <v>55</v>
      </c>
      <c r="C36" s="12">
        <v>0.1</v>
      </c>
      <c r="D36" s="9">
        <v>789.18191300000012</v>
      </c>
      <c r="E36" s="9">
        <v>21081.808699999998</v>
      </c>
      <c r="F36" s="9">
        <v>2.8971771232422068</v>
      </c>
      <c r="G36" s="9">
        <v>4.3239078681502034</v>
      </c>
      <c r="H36" s="9">
        <v>789.18191300000012</v>
      </c>
      <c r="I36" s="9">
        <v>3.7434260230242968E-2</v>
      </c>
    </row>
    <row r="37" spans="1:9" x14ac:dyDescent="0.2">
      <c r="A37" s="9" t="s">
        <v>20</v>
      </c>
      <c r="B37" s="9" t="s">
        <v>55</v>
      </c>
      <c r="C37" s="12">
        <v>0.05</v>
      </c>
      <c r="D37" s="9"/>
      <c r="E37" s="9"/>
      <c r="F37" s="9"/>
      <c r="G37" s="9"/>
      <c r="H37" s="9"/>
      <c r="I37" s="9"/>
    </row>
    <row r="38" spans="1:9" x14ac:dyDescent="0.2">
      <c r="A38" s="9" t="s">
        <v>20</v>
      </c>
      <c r="B38" s="9" t="s">
        <v>55</v>
      </c>
      <c r="C38" s="12">
        <v>2.5000000000000001E-2</v>
      </c>
      <c r="D38" s="9">
        <v>99.691328000000013</v>
      </c>
      <c r="E38" s="9">
        <v>15030.867200000001</v>
      </c>
      <c r="F38" s="9">
        <v>1.9986573813251918</v>
      </c>
      <c r="G38" s="9">
        <v>4.1769840377598966</v>
      </c>
      <c r="H38" s="9">
        <v>99.691328000000013</v>
      </c>
      <c r="I38" s="9">
        <v>6.6324402094378168E-3</v>
      </c>
    </row>
    <row r="39" spans="1:9" x14ac:dyDescent="0.2">
      <c r="A39" s="9" t="s">
        <v>20</v>
      </c>
      <c r="B39" s="9" t="s">
        <v>55</v>
      </c>
      <c r="C39" s="12">
        <v>1.2500000000000001E-2</v>
      </c>
      <c r="D39" s="9">
        <v>37.417977</v>
      </c>
      <c r="E39" s="9">
        <v>8758.2023000000008</v>
      </c>
      <c r="F39" s="9">
        <v>1.5730803037014955</v>
      </c>
      <c r="G39" s="9">
        <v>3.9424149724568145</v>
      </c>
      <c r="H39" s="9">
        <v>37.417977</v>
      </c>
      <c r="I39" s="9">
        <v>4.2723353170318976E-3</v>
      </c>
    </row>
    <row r="40" spans="1:9" x14ac:dyDescent="0.2">
      <c r="A40" s="9" t="s">
        <v>20</v>
      </c>
      <c r="B40" s="9" t="s">
        <v>55</v>
      </c>
      <c r="C40" s="12">
        <v>6.2500000000000003E-3</v>
      </c>
      <c r="D40" s="9">
        <v>26.883200000000002</v>
      </c>
      <c r="E40" s="9">
        <v>3561.6800000000003</v>
      </c>
      <c r="F40" s="9">
        <v>1.4294809630285845</v>
      </c>
      <c r="G40" s="9">
        <v>3.551654897587329</v>
      </c>
      <c r="H40" s="9">
        <v>26.883200000000002</v>
      </c>
      <c r="I40" s="9">
        <v>7.5478987444127493E-3</v>
      </c>
    </row>
    <row r="41" spans="1:9" x14ac:dyDescent="0.2">
      <c r="A41" s="9" t="s">
        <v>20</v>
      </c>
      <c r="B41" s="9" t="s">
        <v>55</v>
      </c>
      <c r="C41" s="12">
        <v>3.1250000000000002E-3</v>
      </c>
      <c r="D41" s="9">
        <v>3.0367999999999995</v>
      </c>
      <c r="E41" s="9">
        <v>2821.3200000000006</v>
      </c>
      <c r="F41" s="9">
        <v>0.48241619074719855</v>
      </c>
      <c r="G41" s="9">
        <v>3.4504523475352094</v>
      </c>
      <c r="H41" s="9">
        <v>3.0367999999999995</v>
      </c>
      <c r="I41" s="9">
        <v>1.0763755972381718E-3</v>
      </c>
    </row>
    <row r="42" spans="1:9" x14ac:dyDescent="0.2">
      <c r="A42" s="9" t="s">
        <v>20</v>
      </c>
      <c r="B42" t="s">
        <v>55</v>
      </c>
      <c r="C42" s="12">
        <v>1.5625000000000001E-3</v>
      </c>
      <c r="D42" s="9"/>
      <c r="E42" s="9"/>
      <c r="F42" s="9"/>
      <c r="G42" s="9"/>
      <c r="H42" s="9"/>
      <c r="I42" s="9"/>
    </row>
    <row r="43" spans="1:9" x14ac:dyDescent="0.2">
      <c r="A43" s="9" t="s">
        <v>20</v>
      </c>
      <c r="B43" t="s">
        <v>55</v>
      </c>
      <c r="C43" s="12">
        <v>0</v>
      </c>
      <c r="D43" s="9"/>
      <c r="E43" s="9"/>
      <c r="F43" s="9"/>
      <c r="G43" s="9"/>
      <c r="H43" s="9"/>
      <c r="I43" s="9"/>
    </row>
    <row r="44" spans="1:9" x14ac:dyDescent="0.2">
      <c r="A44" s="9" t="s">
        <v>20</v>
      </c>
      <c r="B44" t="s">
        <v>56</v>
      </c>
      <c r="C44" s="12">
        <v>0.1</v>
      </c>
      <c r="D44" s="9">
        <v>620.13493700000004</v>
      </c>
      <c r="E44" s="9">
        <v>37986.506300000001</v>
      </c>
      <c r="F44" s="9">
        <v>2.7924861992052019</v>
      </c>
      <c r="G44" s="9">
        <v>4.579629352401688</v>
      </c>
      <c r="H44" s="9">
        <v>620.13493700000004</v>
      </c>
      <c r="I44" s="9">
        <v>1.6325137460719834E-2</v>
      </c>
    </row>
    <row r="45" spans="1:9" x14ac:dyDescent="0.2">
      <c r="A45" s="9" t="s">
        <v>20</v>
      </c>
      <c r="B45" t="s">
        <v>56</v>
      </c>
      <c r="C45" s="12">
        <v>0.05</v>
      </c>
      <c r="D45" s="9"/>
      <c r="E45" s="9"/>
      <c r="F45" s="9"/>
      <c r="G45" s="9"/>
      <c r="H45" s="9"/>
      <c r="I45" s="9"/>
    </row>
    <row r="46" spans="1:9" x14ac:dyDescent="0.2">
      <c r="A46" s="9" t="s">
        <v>20</v>
      </c>
      <c r="B46" s="9" t="s">
        <v>56</v>
      </c>
      <c r="C46" s="12">
        <v>2.5000000000000001E-2</v>
      </c>
      <c r="D46" s="9">
        <v>111.691008</v>
      </c>
      <c r="E46" s="9">
        <v>13830.899200000002</v>
      </c>
      <c r="F46" s="9">
        <v>2.0480182104193183</v>
      </c>
      <c r="G46" s="9">
        <v>4.1408504161833042</v>
      </c>
      <c r="H46" s="9">
        <v>111.691008</v>
      </c>
      <c r="I46" s="9">
        <v>8.0754697424155891E-3</v>
      </c>
    </row>
    <row r="47" spans="1:9" x14ac:dyDescent="0.2">
      <c r="A47" s="9" t="s">
        <v>20</v>
      </c>
      <c r="B47" s="9" t="s">
        <v>56</v>
      </c>
      <c r="C47" s="12">
        <v>1.2500000000000001E-2</v>
      </c>
      <c r="D47" s="9">
        <v>86.45857199999999</v>
      </c>
      <c r="E47" s="9">
        <v>3854.1428000000019</v>
      </c>
      <c r="F47" s="9">
        <v>1.9368080581969194</v>
      </c>
      <c r="G47" s="9">
        <v>3.585927801679865</v>
      </c>
      <c r="H47" s="9">
        <v>86.45857199999999</v>
      </c>
      <c r="I47" s="9">
        <v>2.2432633269322544E-2</v>
      </c>
    </row>
    <row r="48" spans="1:9" x14ac:dyDescent="0.2">
      <c r="A48" s="9" t="s">
        <v>20</v>
      </c>
      <c r="B48" s="9" t="s">
        <v>56</v>
      </c>
      <c r="C48" s="12">
        <v>6.2500000000000003E-3</v>
      </c>
      <c r="D48" s="9">
        <v>17.006527999999999</v>
      </c>
      <c r="E48" s="9">
        <v>4549.3472000000002</v>
      </c>
      <c r="F48" s="9">
        <v>1.2306156584478558</v>
      </c>
      <c r="G48" s="9">
        <v>3.6579490828598606</v>
      </c>
      <c r="H48" s="9">
        <v>17.006527999999999</v>
      </c>
      <c r="I48" s="9">
        <v>3.7382347955328622E-3</v>
      </c>
    </row>
    <row r="49" spans="1:9" x14ac:dyDescent="0.2">
      <c r="A49" s="9" t="s">
        <v>20</v>
      </c>
      <c r="B49" s="9" t="s">
        <v>56</v>
      </c>
      <c r="C49" s="12">
        <v>3.1250000000000002E-3</v>
      </c>
      <c r="D49" s="9">
        <v>4.0628250000000001</v>
      </c>
      <c r="E49" s="9">
        <v>2718.7174999999997</v>
      </c>
      <c r="F49" s="9">
        <v>0.60882811615581489</v>
      </c>
      <c r="G49" s="9">
        <v>3.4343640827014617</v>
      </c>
      <c r="H49" s="9">
        <v>4.0628250000000001</v>
      </c>
      <c r="I49" s="9">
        <v>1.4943902777688378E-3</v>
      </c>
    </row>
    <row r="50" spans="1:9" x14ac:dyDescent="0.2">
      <c r="A50" s="9" t="s">
        <v>20</v>
      </c>
      <c r="B50" s="9" t="s">
        <v>56</v>
      </c>
      <c r="C50" s="12">
        <v>1.5625000000000001E-3</v>
      </c>
      <c r="D50" s="9">
        <v>4.3155770000000002</v>
      </c>
      <c r="E50" s="9">
        <v>1130.9423000000002</v>
      </c>
      <c r="F50" s="9">
        <v>0.63503886984573499</v>
      </c>
      <c r="G50" s="9">
        <v>3.0534404480458468</v>
      </c>
      <c r="H50" s="9">
        <v>4.3155770000000002</v>
      </c>
      <c r="I50" s="9">
        <v>3.8159126243664239E-3</v>
      </c>
    </row>
    <row r="51" spans="1:9" x14ac:dyDescent="0.2">
      <c r="A51" s="9" t="s">
        <v>20</v>
      </c>
      <c r="B51" s="9" t="s">
        <v>56</v>
      </c>
      <c r="C51" s="12">
        <v>0</v>
      </c>
      <c r="D51" s="9"/>
      <c r="E51" s="9"/>
      <c r="F51" s="9"/>
      <c r="G51" s="9"/>
      <c r="H51" s="9"/>
      <c r="I51" s="9"/>
    </row>
    <row r="52" spans="1:9" x14ac:dyDescent="0.2">
      <c r="A52" s="9" t="s">
        <v>21</v>
      </c>
      <c r="B52" s="9" t="s">
        <v>57</v>
      </c>
      <c r="C52" s="12">
        <v>0.1</v>
      </c>
      <c r="D52" s="9">
        <v>831.46825699999999</v>
      </c>
      <c r="E52" s="9">
        <v>16853.17430000001</v>
      </c>
      <c r="F52" s="9">
        <v>2.919845673792596</v>
      </c>
      <c r="G52" s="9">
        <v>4.2266817123965383</v>
      </c>
      <c r="H52" s="9">
        <v>831.46825699999999</v>
      </c>
      <c r="I52" s="9">
        <v>4.9336002951087948E-2</v>
      </c>
    </row>
    <row r="53" spans="1:9" x14ac:dyDescent="0.2">
      <c r="A53" s="9" t="s">
        <v>21</v>
      </c>
      <c r="B53" s="9" t="s">
        <v>57</v>
      </c>
      <c r="C53" s="12">
        <v>0.05</v>
      </c>
      <c r="D53" s="9"/>
      <c r="E53" s="9"/>
      <c r="F53" s="9"/>
      <c r="G53" s="9"/>
      <c r="H53" s="9"/>
      <c r="I53" s="9"/>
    </row>
    <row r="54" spans="1:9" x14ac:dyDescent="0.2">
      <c r="A54" s="9" t="s">
        <v>21</v>
      </c>
      <c r="B54" s="9" t="s">
        <v>57</v>
      </c>
      <c r="C54" s="12">
        <v>2.5000000000000001E-2</v>
      </c>
      <c r="D54" s="9">
        <v>238.82082799999995</v>
      </c>
      <c r="E54" s="9">
        <v>1117.9172000000058</v>
      </c>
      <c r="F54" s="9">
        <v>2.3780721997229133</v>
      </c>
      <c r="G54" s="9">
        <v>3.0484096381525845</v>
      </c>
      <c r="H54" s="9">
        <v>238.82082799999995</v>
      </c>
      <c r="I54" s="9">
        <v>0.21363015794013968</v>
      </c>
    </row>
    <row r="55" spans="1:9" x14ac:dyDescent="0.2">
      <c r="A55" s="9" t="s">
        <v>21</v>
      </c>
      <c r="B55" s="9" t="s">
        <v>57</v>
      </c>
      <c r="C55" s="12">
        <v>1.2500000000000001E-2</v>
      </c>
      <c r="D55" s="9">
        <v>86.322833000000017</v>
      </c>
      <c r="E55" s="9">
        <v>3867.716699999999</v>
      </c>
      <c r="F55" s="9">
        <v>1.9361256848731594</v>
      </c>
      <c r="G55" s="9">
        <v>3.5874546556558888</v>
      </c>
      <c r="H55" s="9">
        <v>86.322833000000017</v>
      </c>
      <c r="I55" s="9">
        <v>2.2318809699790068E-2</v>
      </c>
    </row>
    <row r="56" spans="1:9" x14ac:dyDescent="0.2">
      <c r="A56" s="9" t="s">
        <v>21</v>
      </c>
      <c r="B56" s="9" t="s">
        <v>57</v>
      </c>
      <c r="C56" s="12">
        <v>6.2500000000000003E-3</v>
      </c>
      <c r="D56" s="9">
        <v>22.640732000000003</v>
      </c>
      <c r="E56" s="9">
        <v>3985.9268000000002</v>
      </c>
      <c r="F56" s="9">
        <v>1.3548904639659516</v>
      </c>
      <c r="G56" s="9">
        <v>3.6005293187879555</v>
      </c>
      <c r="H56" s="9">
        <v>22.640732000000003</v>
      </c>
      <c r="I56" s="9">
        <v>5.6801675334328776E-3</v>
      </c>
    </row>
    <row r="57" spans="1:9" x14ac:dyDescent="0.2">
      <c r="A57" s="9" t="s">
        <v>21</v>
      </c>
      <c r="B57" s="9" t="s">
        <v>57</v>
      </c>
      <c r="C57" s="12">
        <v>3.1250000000000002E-3</v>
      </c>
      <c r="D57" s="9">
        <v>2.7411529999999997</v>
      </c>
      <c r="E57" s="9">
        <v>2850.8847000000005</v>
      </c>
      <c r="F57" s="9">
        <v>0.43793327676580063</v>
      </c>
      <c r="G57" s="9">
        <v>3.4549796532384889</v>
      </c>
      <c r="H57" s="9">
        <v>2.7411529999999997</v>
      </c>
      <c r="I57" s="9">
        <v>9.6150959735411229E-4</v>
      </c>
    </row>
    <row r="58" spans="1:9" x14ac:dyDescent="0.2">
      <c r="A58" s="9" t="s">
        <v>21</v>
      </c>
      <c r="B58" t="s">
        <v>57</v>
      </c>
      <c r="C58" s="12">
        <v>1.5625000000000001E-3</v>
      </c>
      <c r="D58" s="9">
        <v>2.069852</v>
      </c>
      <c r="E58" s="9">
        <v>1355.5148000000002</v>
      </c>
      <c r="F58" s="9">
        <v>0.31593929334039328</v>
      </c>
      <c r="G58" s="9">
        <v>3.1321042637263479</v>
      </c>
      <c r="H58" s="9">
        <v>2.069852</v>
      </c>
      <c r="I58" s="9">
        <v>1.5269859097075146E-3</v>
      </c>
    </row>
    <row r="59" spans="1:9" x14ac:dyDescent="0.2">
      <c r="A59" s="9" t="s">
        <v>21</v>
      </c>
      <c r="B59" t="s">
        <v>57</v>
      </c>
      <c r="C59" s="12">
        <v>0</v>
      </c>
      <c r="D59" s="9"/>
      <c r="E59" s="9"/>
      <c r="F59" s="9"/>
      <c r="G59" s="9"/>
      <c r="H59" s="9"/>
      <c r="I59" s="9"/>
    </row>
    <row r="60" spans="1:9" x14ac:dyDescent="0.2">
      <c r="A60" s="9" t="s">
        <v>21</v>
      </c>
      <c r="B60" t="s">
        <v>58</v>
      </c>
      <c r="C60" s="12">
        <v>0.1</v>
      </c>
      <c r="D60" s="9">
        <v>869.26611200000002</v>
      </c>
      <c r="E60" s="9">
        <v>13073.388800000002</v>
      </c>
      <c r="F60" s="9">
        <v>2.9391527491543683</v>
      </c>
      <c r="G60" s="9">
        <v>4.116388177203854</v>
      </c>
      <c r="H60" s="9">
        <v>869.26611200000002</v>
      </c>
      <c r="I60" s="9">
        <v>6.649126139352636E-2</v>
      </c>
    </row>
    <row r="61" spans="1:9" x14ac:dyDescent="0.2">
      <c r="A61" s="9" t="s">
        <v>21</v>
      </c>
      <c r="B61" s="9" t="s">
        <v>58</v>
      </c>
      <c r="C61" s="12">
        <v>0.05</v>
      </c>
      <c r="D61" s="9"/>
      <c r="E61" s="9"/>
      <c r="F61" s="9"/>
      <c r="G61" s="9"/>
      <c r="H61" s="9"/>
      <c r="I61" s="9"/>
    </row>
    <row r="62" spans="1:9" x14ac:dyDescent="0.2">
      <c r="A62" s="9" t="s">
        <v>21</v>
      </c>
      <c r="B62" s="9" t="s">
        <v>58</v>
      </c>
      <c r="C62" s="12">
        <v>2.5000000000000001E-2</v>
      </c>
      <c r="D62" s="9">
        <v>219.8408</v>
      </c>
      <c r="E62" s="9">
        <v>3015.9200000000019</v>
      </c>
      <c r="F62" s="9">
        <v>2.3421082957786257</v>
      </c>
      <c r="G62" s="9">
        <v>3.4794198172974218</v>
      </c>
      <c r="H62" s="9">
        <v>219.8408</v>
      </c>
      <c r="I62" s="9">
        <v>7.289344544948137E-2</v>
      </c>
    </row>
    <row r="63" spans="1:9" x14ac:dyDescent="0.2">
      <c r="A63" s="9" t="s">
        <v>21</v>
      </c>
      <c r="B63" s="9" t="s">
        <v>58</v>
      </c>
      <c r="C63" s="12">
        <v>1.2500000000000001E-2</v>
      </c>
      <c r="D63" s="9">
        <v>85.916252</v>
      </c>
      <c r="E63" s="9">
        <v>3908.374800000001</v>
      </c>
      <c r="F63" s="9">
        <v>1.9340753231596968</v>
      </c>
      <c r="G63" s="9">
        <v>3.5919962044241278</v>
      </c>
      <c r="H63" s="9">
        <v>85.916252</v>
      </c>
      <c r="I63" s="9">
        <v>2.19826031014221E-2</v>
      </c>
    </row>
    <row r="64" spans="1:9" x14ac:dyDescent="0.2">
      <c r="A64" s="9" t="s">
        <v>21</v>
      </c>
      <c r="B64" s="9" t="s">
        <v>58</v>
      </c>
      <c r="C64" s="12">
        <v>6.2500000000000003E-3</v>
      </c>
      <c r="D64" s="9">
        <v>19.856873000000004</v>
      </c>
      <c r="E64" s="9">
        <v>4264.3126999999995</v>
      </c>
      <c r="F64" s="9">
        <v>1.2979108581689691</v>
      </c>
      <c r="G64" s="9">
        <v>3.6298490437917694</v>
      </c>
      <c r="H64" s="9">
        <v>19.856873000000004</v>
      </c>
      <c r="I64" s="9">
        <v>4.6565236644113845E-3</v>
      </c>
    </row>
    <row r="65" spans="1:9" x14ac:dyDescent="0.2">
      <c r="A65" s="9" t="s">
        <v>21</v>
      </c>
      <c r="B65" s="9" t="s">
        <v>58</v>
      </c>
      <c r="C65" s="12">
        <v>3.1250000000000002E-3</v>
      </c>
      <c r="D65" s="9">
        <v>3.3739519999999996</v>
      </c>
      <c r="E65" s="9">
        <v>2787.6048000000005</v>
      </c>
      <c r="F65" s="9">
        <v>0.52813889974586992</v>
      </c>
      <c r="G65" s="9">
        <v>3.445231203663802</v>
      </c>
      <c r="H65" s="9">
        <v>3.3739519999999996</v>
      </c>
      <c r="I65" s="9">
        <v>1.2103408632385764E-3</v>
      </c>
    </row>
    <row r="66" spans="1:9" x14ac:dyDescent="0.2">
      <c r="A66" s="9" t="s">
        <v>21</v>
      </c>
      <c r="B66" s="9" t="s">
        <v>58</v>
      </c>
      <c r="C66" s="12">
        <v>1.5625000000000001E-3</v>
      </c>
      <c r="D66" s="9">
        <v>4.2517530000000008</v>
      </c>
      <c r="E66" s="9">
        <v>1137.3247000000001</v>
      </c>
      <c r="F66" s="9">
        <v>0.62856802681719381</v>
      </c>
      <c r="G66" s="9">
        <v>3.0558844710965225</v>
      </c>
      <c r="H66" s="9">
        <v>4.2517530000000008</v>
      </c>
      <c r="I66" s="9">
        <v>3.7383809566432528E-3</v>
      </c>
    </row>
  </sheetData>
  <mergeCells count="3">
    <mergeCell ref="D2:E2"/>
    <mergeCell ref="F2:G2"/>
    <mergeCell ref="H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7"/>
  <sheetViews>
    <sheetView workbookViewId="0">
      <selection activeCell="C10" sqref="C10"/>
    </sheetView>
  </sheetViews>
  <sheetFormatPr defaultRowHeight="14.25" x14ac:dyDescent="0.2"/>
  <cols>
    <col min="1" max="1" width="11" bestFit="1" customWidth="1"/>
    <col min="2" max="2" width="11" style="9" customWidth="1"/>
    <col min="3" max="3" width="14.875" bestFit="1" customWidth="1"/>
    <col min="4" max="4" width="11.875" bestFit="1" customWidth="1"/>
    <col min="5" max="5" width="16.625" bestFit="1" customWidth="1"/>
    <col min="6" max="6" width="14" bestFit="1" customWidth="1"/>
    <col min="7" max="7" width="14.125" bestFit="1" customWidth="1"/>
    <col min="8" max="8" width="16.5" bestFit="1" customWidth="1"/>
    <col min="9" max="9" width="11.875" bestFit="1" customWidth="1"/>
    <col min="11" max="12" width="10.875" bestFit="1" customWidth="1"/>
    <col min="13" max="13" width="10.875" style="9" customWidth="1"/>
    <col min="14" max="15" width="11.875" bestFit="1" customWidth="1"/>
    <col min="16" max="16" width="11.875" style="9" customWidth="1"/>
    <col min="17" max="17" width="10.875" bestFit="1" customWidth="1"/>
    <col min="18" max="18" width="11.875" bestFit="1" customWidth="1"/>
  </cols>
  <sheetData>
    <row r="2" spans="1:18" x14ac:dyDescent="0.2">
      <c r="A2" s="1" t="s">
        <v>0</v>
      </c>
      <c r="B2" s="1"/>
      <c r="C2" s="1"/>
      <c r="D2" s="1" t="s">
        <v>1</v>
      </c>
      <c r="E2" s="1"/>
      <c r="F2" s="1"/>
      <c r="G2" s="1"/>
      <c r="H2" s="1"/>
      <c r="I2" s="1"/>
      <c r="J2" s="1"/>
      <c r="K2" s="1" t="s">
        <v>2</v>
      </c>
      <c r="L2" s="1"/>
      <c r="M2" s="1"/>
      <c r="N2" s="1" t="s">
        <v>3</v>
      </c>
      <c r="O2" s="1"/>
      <c r="P2" s="1"/>
      <c r="Q2" s="1" t="s">
        <v>4</v>
      </c>
      <c r="R2" s="1"/>
    </row>
    <row r="3" spans="1:18" x14ac:dyDescent="0.2">
      <c r="A3" s="1"/>
      <c r="B3" s="1"/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/>
      <c r="K3" s="1" t="s">
        <v>12</v>
      </c>
      <c r="L3" s="1" t="s">
        <v>13</v>
      </c>
      <c r="M3" s="1"/>
      <c r="N3" s="1" t="s">
        <v>14</v>
      </c>
      <c r="O3" s="1" t="s">
        <v>15</v>
      </c>
      <c r="P3" s="1"/>
      <c r="Q3" s="1" t="s">
        <v>16</v>
      </c>
      <c r="R3" s="1" t="s">
        <v>17</v>
      </c>
    </row>
    <row r="4" spans="1:18" x14ac:dyDescent="0.2">
      <c r="A4" t="s">
        <v>18</v>
      </c>
      <c r="B4" s="9" t="s">
        <v>59</v>
      </c>
      <c r="C4">
        <v>0.1</v>
      </c>
      <c r="D4">
        <v>8.3862320000000004E-2</v>
      </c>
      <c r="E4">
        <f>C4*10000</f>
        <v>1000</v>
      </c>
      <c r="F4">
        <f>D4*10000</f>
        <v>838.6232</v>
      </c>
      <c r="G4">
        <f>C4-D4</f>
        <v>1.6137680000000001E-2</v>
      </c>
      <c r="H4">
        <f>1000*G4*1000</f>
        <v>16137.680000000004</v>
      </c>
      <c r="I4">
        <f>((E4-F4)/E4)</f>
        <v>0.16137680000000001</v>
      </c>
      <c r="K4">
        <f>F4</f>
        <v>838.6232</v>
      </c>
      <c r="L4">
        <f>H4</f>
        <v>16137.680000000004</v>
      </c>
      <c r="N4">
        <f>LOG(K4)</f>
        <v>2.9235668727260404</v>
      </c>
      <c r="O4">
        <f>LOG(L4)</f>
        <v>4.2078410994306825</v>
      </c>
      <c r="Q4">
        <f>K4</f>
        <v>838.6232</v>
      </c>
      <c r="R4">
        <f>K4/L4</f>
        <v>5.1966775893436963E-2</v>
      </c>
    </row>
    <row r="5" spans="1:18" x14ac:dyDescent="0.2">
      <c r="A5" t="s">
        <v>18</v>
      </c>
      <c r="B5" s="9" t="s">
        <v>59</v>
      </c>
      <c r="C5">
        <v>0.05</v>
      </c>
    </row>
    <row r="6" spans="1:18" x14ac:dyDescent="0.2">
      <c r="A6" t="s">
        <v>18</v>
      </c>
      <c r="B6" s="9" t="s">
        <v>59</v>
      </c>
      <c r="C6">
        <v>2.5000000000000001E-2</v>
      </c>
    </row>
    <row r="7" spans="1:18" x14ac:dyDescent="0.2">
      <c r="A7" t="s">
        <v>18</v>
      </c>
      <c r="B7" s="9" t="s">
        <v>59</v>
      </c>
      <c r="C7">
        <v>1.2500000000000001E-2</v>
      </c>
      <c r="D7">
        <v>9.3239632999999999E-3</v>
      </c>
      <c r="E7">
        <f t="shared" ref="E7:F12" si="0">C7*10000</f>
        <v>125</v>
      </c>
      <c r="F7">
        <f t="shared" si="0"/>
        <v>93.239632999999998</v>
      </c>
      <c r="G7">
        <f t="shared" ref="G7:G12" si="1">C7-D7</f>
        <v>3.1760367000000008E-3</v>
      </c>
      <c r="H7">
        <f t="shared" ref="H7:H12" si="2">1000*G7*1000</f>
        <v>3176.036700000001</v>
      </c>
      <c r="I7">
        <f>((E7-F7)/E7)</f>
        <v>0.25408293600000004</v>
      </c>
      <c r="K7">
        <f>F7</f>
        <v>93.239632999999998</v>
      </c>
      <c r="L7">
        <f>H7</f>
        <v>3176.036700000001</v>
      </c>
      <c r="N7">
        <f t="shared" ref="N7:O10" si="3">LOG(K7)</f>
        <v>1.9696005554278126</v>
      </c>
      <c r="O7">
        <f t="shared" si="3"/>
        <v>3.5018855121793027</v>
      </c>
      <c r="Q7">
        <f>K7</f>
        <v>93.239632999999998</v>
      </c>
      <c r="R7">
        <f>K7/L7</f>
        <v>2.9357227830522227E-2</v>
      </c>
    </row>
    <row r="8" spans="1:18" x14ac:dyDescent="0.2">
      <c r="A8" t="s">
        <v>18</v>
      </c>
      <c r="B8" s="9" t="s">
        <v>59</v>
      </c>
      <c r="C8">
        <v>6.2500000000000003E-3</v>
      </c>
      <c r="D8">
        <v>2.3063072000000001E-3</v>
      </c>
      <c r="E8">
        <f t="shared" si="0"/>
        <v>62.5</v>
      </c>
      <c r="F8">
        <f t="shared" si="0"/>
        <v>23.063072000000002</v>
      </c>
      <c r="G8">
        <f t="shared" si="1"/>
        <v>3.9436928000000007E-3</v>
      </c>
      <c r="H8">
        <f t="shared" si="2"/>
        <v>3943.6928000000003</v>
      </c>
      <c r="I8">
        <f>((E8-F8)/E8)</f>
        <v>0.63099084799999994</v>
      </c>
      <c r="K8">
        <f>F8</f>
        <v>23.063072000000002</v>
      </c>
      <c r="L8">
        <f>H8</f>
        <v>3943.6928000000003</v>
      </c>
      <c r="N8">
        <f t="shared" si="3"/>
        <v>1.3629171548142713</v>
      </c>
      <c r="O8">
        <f t="shared" si="3"/>
        <v>3.5959030775518817</v>
      </c>
      <c r="Q8">
        <f>K8</f>
        <v>23.063072000000002</v>
      </c>
      <c r="R8">
        <f>K8/L8</f>
        <v>5.8480903989276247E-3</v>
      </c>
    </row>
    <row r="9" spans="1:18" x14ac:dyDescent="0.2">
      <c r="A9" t="s">
        <v>18</v>
      </c>
      <c r="B9" s="9" t="s">
        <v>59</v>
      </c>
      <c r="C9">
        <v>3.1250000000000002E-3</v>
      </c>
      <c r="D9">
        <v>1.9311679999999999E-4</v>
      </c>
      <c r="E9">
        <f t="shared" si="0"/>
        <v>31.25</v>
      </c>
      <c r="F9">
        <f t="shared" si="0"/>
        <v>1.9311679999999998</v>
      </c>
      <c r="G9">
        <f t="shared" si="1"/>
        <v>2.9318832000000002E-3</v>
      </c>
      <c r="H9">
        <f t="shared" si="2"/>
        <v>2931.8832000000002</v>
      </c>
      <c r="I9">
        <f>((E9-F9)/E9)</f>
        <v>0.93820262399999999</v>
      </c>
      <c r="K9">
        <f>F9</f>
        <v>1.9311679999999998</v>
      </c>
      <c r="L9">
        <f>H9</f>
        <v>2931.8832000000002</v>
      </c>
      <c r="N9">
        <f t="shared" si="3"/>
        <v>0.28582005643048897</v>
      </c>
      <c r="O9">
        <f t="shared" si="3"/>
        <v>3.4671466649438951</v>
      </c>
      <c r="Q9">
        <f>K9</f>
        <v>1.9311679999999998</v>
      </c>
      <c r="R9">
        <f>K9/L9</f>
        <v>6.5867835389895463E-4</v>
      </c>
    </row>
    <row r="10" spans="1:18" x14ac:dyDescent="0.2">
      <c r="A10" t="s">
        <v>18</v>
      </c>
      <c r="B10" s="9" t="s">
        <v>59</v>
      </c>
      <c r="C10">
        <v>1.5625000000000001E-3</v>
      </c>
      <c r="D10">
        <v>2.4082880000000001E-4</v>
      </c>
      <c r="E10">
        <f t="shared" si="0"/>
        <v>15.625</v>
      </c>
      <c r="F10">
        <f t="shared" si="0"/>
        <v>2.4082880000000002</v>
      </c>
      <c r="G10">
        <f t="shared" si="1"/>
        <v>1.3216712E-3</v>
      </c>
      <c r="H10">
        <f t="shared" si="2"/>
        <v>1321.6712</v>
      </c>
      <c r="I10">
        <f>((E10-F10)/E10)</f>
        <v>0.84586956799999991</v>
      </c>
      <c r="K10">
        <f>F10</f>
        <v>2.4082880000000002</v>
      </c>
      <c r="L10">
        <f>H10</f>
        <v>1321.6712</v>
      </c>
      <c r="N10">
        <f t="shared" si="3"/>
        <v>0.3817084216770279</v>
      </c>
      <c r="O10">
        <f t="shared" si="3"/>
        <v>3.121123426566955</v>
      </c>
      <c r="Q10">
        <f>K10</f>
        <v>2.4082880000000002</v>
      </c>
      <c r="R10">
        <f>K10/L10</f>
        <v>1.822153649107282E-3</v>
      </c>
    </row>
    <row r="11" spans="1:18" x14ac:dyDescent="0.2">
      <c r="A11" t="s">
        <v>18</v>
      </c>
      <c r="B11" s="9" t="s">
        <v>59</v>
      </c>
      <c r="C11">
        <v>0</v>
      </c>
      <c r="E11">
        <f t="shared" si="0"/>
        <v>0</v>
      </c>
      <c r="F11">
        <f t="shared" si="0"/>
        <v>0</v>
      </c>
      <c r="G11">
        <f t="shared" si="1"/>
        <v>0</v>
      </c>
      <c r="H11">
        <f t="shared" si="2"/>
        <v>0</v>
      </c>
      <c r="I11">
        <v>0</v>
      </c>
    </row>
    <row r="12" spans="1:18" x14ac:dyDescent="0.2">
      <c r="A12" t="s">
        <v>18</v>
      </c>
      <c r="B12" s="9" t="s">
        <v>60</v>
      </c>
      <c r="C12">
        <v>0.1</v>
      </c>
      <c r="D12">
        <v>6.3362879999999996E-2</v>
      </c>
      <c r="E12">
        <f t="shared" si="0"/>
        <v>1000</v>
      </c>
      <c r="F12">
        <f t="shared" si="0"/>
        <v>633.62879999999996</v>
      </c>
      <c r="G12">
        <f t="shared" si="1"/>
        <v>3.6637120000000009E-2</v>
      </c>
      <c r="H12">
        <f t="shared" si="2"/>
        <v>36637.12000000001</v>
      </c>
      <c r="I12">
        <f>((E12-F12)/E12)</f>
        <v>0.36637120000000006</v>
      </c>
      <c r="K12">
        <f>F12</f>
        <v>633.62879999999996</v>
      </c>
      <c r="L12">
        <f>H12</f>
        <v>36637.12000000001</v>
      </c>
      <c r="N12">
        <f>LOG(K12)</f>
        <v>2.8018349087910677</v>
      </c>
      <c r="O12">
        <f>LOG(L12)</f>
        <v>4.5639213269699592</v>
      </c>
      <c r="Q12">
        <f>K12</f>
        <v>633.62879999999996</v>
      </c>
      <c r="R12">
        <f>K12/L12</f>
        <v>1.7294721855866394E-2</v>
      </c>
    </row>
    <row r="13" spans="1:18" x14ac:dyDescent="0.2">
      <c r="A13" t="s">
        <v>18</v>
      </c>
      <c r="B13" s="9" t="s">
        <v>60</v>
      </c>
      <c r="C13">
        <v>0.05</v>
      </c>
    </row>
    <row r="14" spans="1:18" x14ac:dyDescent="0.2">
      <c r="A14" t="s">
        <v>18</v>
      </c>
      <c r="B14" s="9" t="s">
        <v>60</v>
      </c>
      <c r="C14">
        <v>2.5000000000000001E-2</v>
      </c>
    </row>
    <row r="15" spans="1:18" x14ac:dyDescent="0.2">
      <c r="A15" t="s">
        <v>18</v>
      </c>
      <c r="B15" s="9" t="s">
        <v>60</v>
      </c>
      <c r="C15">
        <v>1.2500000000000001E-2</v>
      </c>
      <c r="D15">
        <v>9.0858187999999993E-3</v>
      </c>
      <c r="E15">
        <f t="shared" ref="E15:F20" si="4">C15*10000</f>
        <v>125</v>
      </c>
      <c r="F15">
        <f t="shared" si="4"/>
        <v>90.858187999999998</v>
      </c>
      <c r="G15">
        <f t="shared" ref="G15:G20" si="5">C15-D15</f>
        <v>3.4141812000000014E-3</v>
      </c>
      <c r="H15">
        <f t="shared" ref="H15:H20" si="6">1000*G15*1000</f>
        <v>3414.1812000000018</v>
      </c>
      <c r="I15">
        <f>((E15-F15)/E15)</f>
        <v>0.273134496</v>
      </c>
      <c r="K15">
        <f>F15</f>
        <v>90.858187999999998</v>
      </c>
      <c r="L15">
        <f>H15</f>
        <v>3414.1812000000018</v>
      </c>
      <c r="N15">
        <f t="shared" ref="N15:O18" si="7">LOG(K15)</f>
        <v>1.9583640713576715</v>
      </c>
      <c r="O15">
        <f t="shared" si="7"/>
        <v>3.5332865665947155</v>
      </c>
      <c r="Q15">
        <f>K15</f>
        <v>90.858187999999998</v>
      </c>
      <c r="R15">
        <f>K15/L15</f>
        <v>2.6611999386558612E-2</v>
      </c>
    </row>
    <row r="16" spans="1:18" x14ac:dyDescent="0.2">
      <c r="A16" t="s">
        <v>18</v>
      </c>
      <c r="B16" s="9" t="s">
        <v>60</v>
      </c>
      <c r="C16">
        <v>6.2500000000000003E-3</v>
      </c>
      <c r="D16">
        <v>1.4653088000000001E-3</v>
      </c>
      <c r="E16">
        <f t="shared" si="4"/>
        <v>62.5</v>
      </c>
      <c r="F16">
        <f t="shared" si="4"/>
        <v>14.653088</v>
      </c>
      <c r="G16">
        <f t="shared" si="5"/>
        <v>4.7846911999999998E-3</v>
      </c>
      <c r="H16">
        <f t="shared" si="6"/>
        <v>4784.6912000000002</v>
      </c>
      <c r="I16">
        <f>((E16-F16)/E16)</f>
        <v>0.76555059200000009</v>
      </c>
      <c r="K16">
        <f>F16</f>
        <v>14.653088</v>
      </c>
      <c r="L16">
        <f>H16</f>
        <v>4784.6912000000002</v>
      </c>
      <c r="N16">
        <f t="shared" si="7"/>
        <v>1.1659291577985216</v>
      </c>
      <c r="O16">
        <f t="shared" si="7"/>
        <v>3.679853914011797</v>
      </c>
      <c r="Q16">
        <f>K16</f>
        <v>14.653088</v>
      </c>
      <c r="R16">
        <f>K16/L16</f>
        <v>3.0624939808027735E-3</v>
      </c>
    </row>
    <row r="17" spans="1:18" x14ac:dyDescent="0.2">
      <c r="A17" t="s">
        <v>18</v>
      </c>
      <c r="B17" s="9" t="s">
        <v>60</v>
      </c>
      <c r="C17">
        <v>3.1250000000000002E-3</v>
      </c>
      <c r="D17">
        <v>1.4758250000000001E-4</v>
      </c>
      <c r="E17">
        <f t="shared" si="4"/>
        <v>31.25</v>
      </c>
      <c r="F17">
        <f t="shared" si="4"/>
        <v>1.4758249999999999</v>
      </c>
      <c r="G17">
        <f t="shared" si="5"/>
        <v>2.9774175000000002E-3</v>
      </c>
      <c r="H17">
        <f t="shared" si="6"/>
        <v>2977.4175</v>
      </c>
      <c r="I17">
        <f>((E17-F17)/E17)</f>
        <v>0.9527736</v>
      </c>
      <c r="K17">
        <f>F17</f>
        <v>1.4758249999999999</v>
      </c>
      <c r="L17">
        <f>H17</f>
        <v>2977.4175</v>
      </c>
      <c r="N17">
        <f t="shared" si="7"/>
        <v>0.16903486287984101</v>
      </c>
      <c r="O17">
        <f t="shared" si="7"/>
        <v>3.473839736639738</v>
      </c>
      <c r="Q17">
        <f>K17</f>
        <v>1.4758249999999999</v>
      </c>
      <c r="R17">
        <f>K17/L17</f>
        <v>4.9567284399987569E-4</v>
      </c>
    </row>
    <row r="18" spans="1:18" x14ac:dyDescent="0.2">
      <c r="A18" t="s">
        <v>18</v>
      </c>
      <c r="B18" s="9" t="s">
        <v>60</v>
      </c>
      <c r="C18">
        <v>1.5625000000000001E-3</v>
      </c>
      <c r="D18">
        <v>1.141452E-4</v>
      </c>
      <c r="E18">
        <f t="shared" si="4"/>
        <v>15.625</v>
      </c>
      <c r="F18">
        <f t="shared" si="4"/>
        <v>1.1414519999999999</v>
      </c>
      <c r="G18">
        <f t="shared" si="5"/>
        <v>1.4483548000000001E-3</v>
      </c>
      <c r="H18">
        <f t="shared" si="6"/>
        <v>1448.3548000000001</v>
      </c>
      <c r="I18">
        <f>((E18-F18)/E18)</f>
        <v>0.92694707200000004</v>
      </c>
      <c r="K18">
        <f>F18</f>
        <v>1.1414519999999999</v>
      </c>
      <c r="L18">
        <f>H18</f>
        <v>1448.3548000000001</v>
      </c>
      <c r="N18">
        <f t="shared" si="7"/>
        <v>5.7457653387854607E-2</v>
      </c>
      <c r="O18">
        <f t="shared" si="7"/>
        <v>3.1608749629712061</v>
      </c>
      <c r="Q18">
        <f>K18</f>
        <v>1.1414519999999999</v>
      </c>
      <c r="R18">
        <f>K18/L18</f>
        <v>7.881024732337683E-4</v>
      </c>
    </row>
    <row r="19" spans="1:18" x14ac:dyDescent="0.2">
      <c r="A19" t="s">
        <v>18</v>
      </c>
      <c r="B19" s="9" t="s">
        <v>60</v>
      </c>
      <c r="C19">
        <v>0</v>
      </c>
      <c r="E19">
        <f t="shared" si="4"/>
        <v>0</v>
      </c>
      <c r="F19">
        <f t="shared" si="4"/>
        <v>0</v>
      </c>
      <c r="G19">
        <f t="shared" si="5"/>
        <v>0</v>
      </c>
      <c r="H19">
        <f t="shared" si="6"/>
        <v>0</v>
      </c>
      <c r="I19">
        <v>0</v>
      </c>
    </row>
    <row r="20" spans="1:18" x14ac:dyDescent="0.2">
      <c r="A20" t="s">
        <v>19</v>
      </c>
      <c r="B20" s="9" t="s">
        <v>53</v>
      </c>
      <c r="C20">
        <v>0.1</v>
      </c>
      <c r="D20">
        <v>8.9522163200000004E-2</v>
      </c>
      <c r="E20">
        <f t="shared" si="4"/>
        <v>1000</v>
      </c>
      <c r="F20">
        <f t="shared" si="4"/>
        <v>895.221632</v>
      </c>
      <c r="G20">
        <f t="shared" si="5"/>
        <v>1.0477836800000001E-2</v>
      </c>
      <c r="H20">
        <f t="shared" si="6"/>
        <v>10477.836800000001</v>
      </c>
      <c r="I20">
        <f>((E20-F20)/E20)</f>
        <v>0.104778368</v>
      </c>
      <c r="K20">
        <f>F20</f>
        <v>895.221632</v>
      </c>
      <c r="L20">
        <f>H20</f>
        <v>10477.836800000001</v>
      </c>
      <c r="N20">
        <f>LOG(K20)</f>
        <v>2.9519305678732048</v>
      </c>
      <c r="O20">
        <f>LOG(L20)</f>
        <v>4.0202716297092342</v>
      </c>
      <c r="Q20">
        <f>K20</f>
        <v>895.221632</v>
      </c>
      <c r="R20">
        <f>K20/L20</f>
        <v>8.5439547216463602E-2</v>
      </c>
    </row>
    <row r="21" spans="1:18" x14ac:dyDescent="0.2">
      <c r="A21" t="s">
        <v>19</v>
      </c>
      <c r="B21" s="9" t="s">
        <v>53</v>
      </c>
      <c r="C21">
        <v>0.05</v>
      </c>
    </row>
    <row r="22" spans="1:18" x14ac:dyDescent="0.2">
      <c r="A22" t="s">
        <v>19</v>
      </c>
      <c r="B22" s="9" t="s">
        <v>53</v>
      </c>
      <c r="C22">
        <v>2.5000000000000001E-2</v>
      </c>
      <c r="D22">
        <v>1.9385436799999999E-2</v>
      </c>
      <c r="E22">
        <f t="shared" ref="E22:F28" si="8">C22*10000</f>
        <v>250</v>
      </c>
      <c r="F22">
        <f t="shared" si="8"/>
        <v>193.85436799999999</v>
      </c>
      <c r="G22">
        <f t="shared" ref="G22:G28" si="9">C22-D22</f>
        <v>5.6145632000000022E-3</v>
      </c>
      <c r="H22">
        <f t="shared" ref="H22:H28" si="10">1000*G22*1000</f>
        <v>5614.5632000000014</v>
      </c>
      <c r="I22">
        <f>((E22-F22)/E22)</f>
        <v>0.22458252800000003</v>
      </c>
      <c r="K22">
        <f>F22</f>
        <v>193.85436799999999</v>
      </c>
      <c r="L22">
        <f>H22</f>
        <v>5614.5632000000014</v>
      </c>
      <c r="N22">
        <f t="shared" ref="N22:O26" si="11">LOG(K22)</f>
        <v>2.2874755911411389</v>
      </c>
      <c r="O22">
        <f t="shared" si="11"/>
        <v>3.7493159748078759</v>
      </c>
      <c r="Q22">
        <f>K22</f>
        <v>193.85436799999999</v>
      </c>
      <c r="R22">
        <f>K22/L22</f>
        <v>3.4527061339339797E-2</v>
      </c>
    </row>
    <row r="23" spans="1:18" x14ac:dyDescent="0.2">
      <c r="A23" t="s">
        <v>19</v>
      </c>
      <c r="B23" s="9" t="s">
        <v>53</v>
      </c>
      <c r="C23">
        <v>1.2500000000000001E-2</v>
      </c>
      <c r="D23">
        <v>9.3239632999999999E-3</v>
      </c>
      <c r="E23">
        <f t="shared" si="8"/>
        <v>125</v>
      </c>
      <c r="F23">
        <f t="shared" si="8"/>
        <v>93.239632999999998</v>
      </c>
      <c r="G23">
        <f t="shared" si="9"/>
        <v>3.1760367000000008E-3</v>
      </c>
      <c r="H23">
        <f t="shared" si="10"/>
        <v>3176.036700000001</v>
      </c>
      <c r="I23">
        <f>((E23-F23)/E23)</f>
        <v>0.25408293600000004</v>
      </c>
      <c r="K23">
        <f>F23</f>
        <v>93.239632999999998</v>
      </c>
      <c r="L23">
        <f>H23</f>
        <v>3176.036700000001</v>
      </c>
      <c r="N23">
        <f t="shared" si="11"/>
        <v>1.9696005554278126</v>
      </c>
      <c r="O23">
        <f t="shared" si="11"/>
        <v>3.5018855121793027</v>
      </c>
      <c r="Q23">
        <f>K23</f>
        <v>93.239632999999998</v>
      </c>
      <c r="R23">
        <f>K23/L23</f>
        <v>2.9357227830522227E-2</v>
      </c>
    </row>
    <row r="24" spans="1:18" x14ac:dyDescent="0.2">
      <c r="A24" t="s">
        <v>19</v>
      </c>
      <c r="B24" s="9" t="s">
        <v>53</v>
      </c>
      <c r="C24">
        <v>6.2500000000000003E-3</v>
      </c>
      <c r="D24">
        <v>2.2781087999999999E-3</v>
      </c>
      <c r="E24">
        <f t="shared" si="8"/>
        <v>62.5</v>
      </c>
      <c r="F24">
        <f t="shared" si="8"/>
        <v>22.781088</v>
      </c>
      <c r="G24">
        <f t="shared" si="9"/>
        <v>3.9718912000000009E-3</v>
      </c>
      <c r="H24">
        <f t="shared" si="10"/>
        <v>3971.8912000000009</v>
      </c>
      <c r="I24">
        <f>((E24-F24)/E24)</f>
        <v>0.63550259200000003</v>
      </c>
      <c r="K24">
        <f>F24</f>
        <v>22.781088</v>
      </c>
      <c r="L24">
        <f>H24</f>
        <v>3971.8912000000009</v>
      </c>
      <c r="N24">
        <f t="shared" si="11"/>
        <v>1.3575744616707721</v>
      </c>
      <c r="O24">
        <f t="shared" si="11"/>
        <v>3.5989973435779281</v>
      </c>
      <c r="Q24">
        <f>K24</f>
        <v>22.781088</v>
      </c>
      <c r="R24">
        <f>K24/L24</f>
        <v>5.7355770470248514E-3</v>
      </c>
    </row>
    <row r="25" spans="1:18" x14ac:dyDescent="0.2">
      <c r="A25" t="s">
        <v>19</v>
      </c>
      <c r="B25" s="9" t="s">
        <v>53</v>
      </c>
      <c r="C25">
        <v>3.1250000000000002E-3</v>
      </c>
      <c r="D25">
        <v>3.0643130000000001E-4</v>
      </c>
      <c r="E25">
        <f t="shared" si="8"/>
        <v>31.25</v>
      </c>
      <c r="F25">
        <f t="shared" si="8"/>
        <v>3.0643130000000003</v>
      </c>
      <c r="G25">
        <f t="shared" si="9"/>
        <v>2.8185687000000003E-3</v>
      </c>
      <c r="H25">
        <f t="shared" si="10"/>
        <v>2818.5687000000003</v>
      </c>
      <c r="I25">
        <f>((E25-F25)/E25)</f>
        <v>0.90194198400000003</v>
      </c>
      <c r="K25">
        <f>F25</f>
        <v>3.0643130000000003</v>
      </c>
      <c r="L25">
        <f>H25</f>
        <v>2818.5687000000003</v>
      </c>
      <c r="N25">
        <f t="shared" si="11"/>
        <v>0.4863331236336067</v>
      </c>
      <c r="O25">
        <f t="shared" si="11"/>
        <v>3.4500286248107361</v>
      </c>
      <c r="Q25">
        <f>K25</f>
        <v>3.0643130000000003</v>
      </c>
      <c r="R25">
        <f>K25/L25</f>
        <v>1.087187621149699E-3</v>
      </c>
    </row>
    <row r="26" spans="1:18" x14ac:dyDescent="0.2">
      <c r="A26" t="s">
        <v>19</v>
      </c>
      <c r="B26" s="9" t="s">
        <v>53</v>
      </c>
      <c r="C26">
        <v>1.5625000000000001E-3</v>
      </c>
      <c r="D26">
        <v>2.8739480000000001E-4</v>
      </c>
      <c r="E26">
        <f t="shared" si="8"/>
        <v>15.625</v>
      </c>
      <c r="F26">
        <f t="shared" si="8"/>
        <v>2.8739479999999999</v>
      </c>
      <c r="G26">
        <f t="shared" si="9"/>
        <v>1.2751052E-3</v>
      </c>
      <c r="H26">
        <f t="shared" si="10"/>
        <v>1275.1052</v>
      </c>
      <c r="I26">
        <f>((E26-F26)/E26)</f>
        <v>0.81606732799999993</v>
      </c>
      <c r="K26">
        <f>F26</f>
        <v>2.8739479999999999</v>
      </c>
      <c r="L26">
        <f>H26</f>
        <v>1275.1052</v>
      </c>
      <c r="N26">
        <f t="shared" si="11"/>
        <v>0.45847890592856028</v>
      </c>
      <c r="O26">
        <f t="shared" si="11"/>
        <v>3.1055460168442917</v>
      </c>
      <c r="Q26">
        <f>K26</f>
        <v>2.8739479999999999</v>
      </c>
      <c r="R26">
        <f>K26/L26</f>
        <v>2.2538908946493201E-3</v>
      </c>
    </row>
    <row r="27" spans="1:18" x14ac:dyDescent="0.2">
      <c r="A27" t="s">
        <v>19</v>
      </c>
      <c r="B27" s="9" t="s">
        <v>53</v>
      </c>
      <c r="C27">
        <v>0</v>
      </c>
      <c r="E27">
        <f t="shared" si="8"/>
        <v>0</v>
      </c>
      <c r="F27">
        <f t="shared" si="8"/>
        <v>0</v>
      </c>
      <c r="G27">
        <f t="shared" si="9"/>
        <v>0</v>
      </c>
      <c r="H27">
        <f t="shared" si="10"/>
        <v>0</v>
      </c>
      <c r="I27">
        <v>0</v>
      </c>
    </row>
    <row r="28" spans="1:18" x14ac:dyDescent="0.2">
      <c r="A28" t="s">
        <v>19</v>
      </c>
      <c r="B28" s="9" t="s">
        <v>54</v>
      </c>
      <c r="C28">
        <v>0.1</v>
      </c>
      <c r="D28">
        <v>8.6326473200000003E-2</v>
      </c>
      <c r="E28">
        <f t="shared" si="8"/>
        <v>1000</v>
      </c>
      <c r="F28">
        <f t="shared" si="8"/>
        <v>863.26473199999998</v>
      </c>
      <c r="G28">
        <f t="shared" si="9"/>
        <v>1.3673526800000002E-2</v>
      </c>
      <c r="H28">
        <f t="shared" si="10"/>
        <v>13673.526800000001</v>
      </c>
      <c r="I28">
        <f>((E28-F28)/E28)</f>
        <v>0.13673526800000002</v>
      </c>
      <c r="K28">
        <f>F28</f>
        <v>863.26473199999998</v>
      </c>
      <c r="L28">
        <f>H28</f>
        <v>13673.526800000001</v>
      </c>
      <c r="N28">
        <f>LOG(K28)</f>
        <v>2.9361439985149347</v>
      </c>
      <c r="O28">
        <f>LOG(L28)</f>
        <v>4.1358805461867476</v>
      </c>
      <c r="Q28">
        <f>K28</f>
        <v>863.26473199999998</v>
      </c>
      <c r="R28">
        <f>K28/L28</f>
        <v>6.3134021282643768E-2</v>
      </c>
    </row>
    <row r="29" spans="1:18" x14ac:dyDescent="0.2">
      <c r="A29" t="s">
        <v>19</v>
      </c>
      <c r="B29" s="9" t="s">
        <v>54</v>
      </c>
      <c r="C29">
        <v>0.05</v>
      </c>
    </row>
    <row r="30" spans="1:18" x14ac:dyDescent="0.2">
      <c r="A30" t="s">
        <v>19</v>
      </c>
      <c r="B30" s="9" t="s">
        <v>54</v>
      </c>
      <c r="C30">
        <v>2.5000000000000001E-2</v>
      </c>
    </row>
    <row r="31" spans="1:18" x14ac:dyDescent="0.2">
      <c r="A31" t="s">
        <v>19</v>
      </c>
      <c r="B31" s="9" t="s">
        <v>54</v>
      </c>
      <c r="C31">
        <v>1.2500000000000001E-2</v>
      </c>
      <c r="D31">
        <v>9.0858187999999993E-3</v>
      </c>
      <c r="E31">
        <f t="shared" ref="E31:F36" si="12">C31*10000</f>
        <v>125</v>
      </c>
      <c r="F31">
        <f t="shared" si="12"/>
        <v>90.858187999999998</v>
      </c>
      <c r="G31">
        <f t="shared" ref="G31:G36" si="13">C31-D31</f>
        <v>3.4141812000000014E-3</v>
      </c>
      <c r="H31">
        <f t="shared" ref="H31:H36" si="14">1000*G31*1000</f>
        <v>3414.1812000000018</v>
      </c>
      <c r="I31">
        <f>((E31-F31)/E31)</f>
        <v>0.273134496</v>
      </c>
      <c r="K31">
        <f>F31</f>
        <v>90.858187999999998</v>
      </c>
      <c r="L31">
        <f>H31</f>
        <v>3414.1812000000018</v>
      </c>
      <c r="N31">
        <f t="shared" ref="N31:O34" si="15">LOG(K31)</f>
        <v>1.9583640713576715</v>
      </c>
      <c r="O31">
        <f t="shared" si="15"/>
        <v>3.5332865665947155</v>
      </c>
      <c r="Q31">
        <f>K31</f>
        <v>90.858187999999998</v>
      </c>
      <c r="R31">
        <f>K31/L31</f>
        <v>2.6611999386558612E-2</v>
      </c>
    </row>
    <row r="32" spans="1:18" x14ac:dyDescent="0.2">
      <c r="A32" t="s">
        <v>19</v>
      </c>
      <c r="B32" s="9" t="s">
        <v>54</v>
      </c>
      <c r="C32">
        <v>6.2500000000000003E-3</v>
      </c>
      <c r="D32">
        <v>2.0319551999999999E-3</v>
      </c>
      <c r="E32">
        <f t="shared" si="12"/>
        <v>62.5</v>
      </c>
      <c r="F32">
        <f t="shared" si="12"/>
        <v>20.319551999999998</v>
      </c>
      <c r="G32">
        <f t="shared" si="13"/>
        <v>4.2180448000000009E-3</v>
      </c>
      <c r="H32">
        <f t="shared" si="14"/>
        <v>4218.0448000000015</v>
      </c>
      <c r="I32">
        <f>((E32-F32)/E32)</f>
        <v>0.67488716799999993</v>
      </c>
      <c r="K32">
        <f>F32</f>
        <v>20.319551999999998</v>
      </c>
      <c r="L32">
        <f>H32</f>
        <v>4218.0448000000015</v>
      </c>
      <c r="N32">
        <f t="shared" si="15"/>
        <v>1.3079141285098774</v>
      </c>
      <c r="O32">
        <f t="shared" si="15"/>
        <v>3.6251111880847064</v>
      </c>
      <c r="Q32">
        <f>K32</f>
        <v>20.319551999999998</v>
      </c>
      <c r="R32">
        <f>K32/L32</f>
        <v>4.8172916513357072E-3</v>
      </c>
    </row>
    <row r="33" spans="1:18" x14ac:dyDescent="0.2">
      <c r="A33" t="s">
        <v>19</v>
      </c>
      <c r="B33" s="9" t="s">
        <v>54</v>
      </c>
      <c r="C33">
        <v>3.1250000000000002E-3</v>
      </c>
      <c r="D33">
        <v>4.5095930000000001E-4</v>
      </c>
      <c r="E33">
        <f t="shared" si="12"/>
        <v>31.25</v>
      </c>
      <c r="F33">
        <f t="shared" si="12"/>
        <v>4.5095929999999997</v>
      </c>
      <c r="G33">
        <f t="shared" si="13"/>
        <v>2.6740407000000002E-3</v>
      </c>
      <c r="H33">
        <f t="shared" si="14"/>
        <v>2674.0407000000005</v>
      </c>
      <c r="I33">
        <f>((E33-F33)/E33)</f>
        <v>0.85569302400000002</v>
      </c>
      <c r="K33">
        <f>F33</f>
        <v>4.5095929999999997</v>
      </c>
      <c r="L33">
        <f>H33</f>
        <v>2674.0407000000005</v>
      </c>
      <c r="N33">
        <f t="shared" si="15"/>
        <v>0.65413734768056053</v>
      </c>
      <c r="O33">
        <f t="shared" si="15"/>
        <v>3.4271680131170266</v>
      </c>
      <c r="Q33">
        <f>K33</f>
        <v>4.5095929999999997</v>
      </c>
      <c r="R33">
        <f>K33/L33</f>
        <v>1.6864339424601874E-3</v>
      </c>
    </row>
    <row r="34" spans="1:18" x14ac:dyDescent="0.2">
      <c r="A34" t="s">
        <v>19</v>
      </c>
      <c r="B34" s="9" t="s">
        <v>54</v>
      </c>
      <c r="C34">
        <v>1.5625000000000001E-3</v>
      </c>
      <c r="D34">
        <v>4.0940479999999999E-4</v>
      </c>
      <c r="E34">
        <f t="shared" si="12"/>
        <v>15.625</v>
      </c>
      <c r="F34">
        <f t="shared" si="12"/>
        <v>4.0940479999999999</v>
      </c>
      <c r="G34">
        <f t="shared" si="13"/>
        <v>1.1530952000000001E-3</v>
      </c>
      <c r="H34">
        <f t="shared" si="14"/>
        <v>1153.0952000000002</v>
      </c>
      <c r="I34">
        <f>((E34-F34)/E34)</f>
        <v>0.73798092799999992</v>
      </c>
      <c r="K34">
        <f>F34</f>
        <v>4.0940479999999999</v>
      </c>
      <c r="L34">
        <f>H34</f>
        <v>1153.0952000000002</v>
      </c>
      <c r="N34">
        <f t="shared" si="15"/>
        <v>0.61215293017136407</v>
      </c>
      <c r="O34">
        <f t="shared" si="15"/>
        <v>3.0618651643006896</v>
      </c>
      <c r="Q34">
        <f>K34</f>
        <v>4.0940479999999999</v>
      </c>
      <c r="R34">
        <f>K34/L34</f>
        <v>3.5504856840961607E-3</v>
      </c>
    </row>
    <row r="35" spans="1:18" x14ac:dyDescent="0.2">
      <c r="A35" t="s">
        <v>19</v>
      </c>
      <c r="B35" s="9" t="s">
        <v>54</v>
      </c>
      <c r="C35">
        <v>0</v>
      </c>
      <c r="E35">
        <f t="shared" si="12"/>
        <v>0</v>
      </c>
      <c r="F35">
        <f t="shared" si="12"/>
        <v>0</v>
      </c>
      <c r="G35">
        <f t="shared" si="13"/>
        <v>0</v>
      </c>
      <c r="H35">
        <f t="shared" si="14"/>
        <v>0</v>
      </c>
      <c r="I35">
        <v>0</v>
      </c>
    </row>
    <row r="36" spans="1:18" x14ac:dyDescent="0.2">
      <c r="A36" t="s">
        <v>20</v>
      </c>
      <c r="B36" s="9" t="s">
        <v>55</v>
      </c>
      <c r="C36">
        <v>0.1</v>
      </c>
      <c r="D36">
        <v>7.8918191299999996E-2</v>
      </c>
      <c r="E36">
        <f t="shared" si="12"/>
        <v>1000</v>
      </c>
      <c r="F36">
        <f t="shared" si="12"/>
        <v>789.18191300000001</v>
      </c>
      <c r="G36">
        <f t="shared" si="13"/>
        <v>2.108180870000001E-2</v>
      </c>
      <c r="H36">
        <f t="shared" si="14"/>
        <v>21081.808700000009</v>
      </c>
      <c r="I36">
        <f>((E36-F36)/E36)</f>
        <v>0.21081808699999999</v>
      </c>
      <c r="K36">
        <f>F36</f>
        <v>789.18191300000001</v>
      </c>
      <c r="L36">
        <f>H36</f>
        <v>21081.808700000009</v>
      </c>
      <c r="N36">
        <f>LOG(K36)</f>
        <v>2.8971771232422068</v>
      </c>
      <c r="O36">
        <f>LOG(L36)</f>
        <v>4.3239078681502034</v>
      </c>
      <c r="Q36">
        <f>K36</f>
        <v>789.18191300000001</v>
      </c>
      <c r="R36">
        <f>K36/L36</f>
        <v>3.7434260230242947E-2</v>
      </c>
    </row>
    <row r="37" spans="1:18" x14ac:dyDescent="0.2">
      <c r="A37" t="s">
        <v>20</v>
      </c>
      <c r="B37" s="9" t="s">
        <v>55</v>
      </c>
      <c r="C37">
        <v>0.05</v>
      </c>
    </row>
    <row r="38" spans="1:18" x14ac:dyDescent="0.2">
      <c r="A38" t="s">
        <v>20</v>
      </c>
      <c r="B38" s="9" t="s">
        <v>55</v>
      </c>
      <c r="C38">
        <v>2.5000000000000001E-2</v>
      </c>
      <c r="D38">
        <v>9.9691328000000006E-3</v>
      </c>
      <c r="E38">
        <f t="shared" ref="E38:F41" si="16">C38*10000</f>
        <v>250</v>
      </c>
      <c r="F38">
        <f t="shared" si="16"/>
        <v>99.691328000000013</v>
      </c>
      <c r="G38">
        <f>C38-D38</f>
        <v>1.5030867200000001E-2</v>
      </c>
      <c r="H38">
        <f>1000*G38*1000</f>
        <v>15030.867200000001</v>
      </c>
      <c r="I38">
        <f>((E38-F38)/E38)</f>
        <v>0.60123468800000002</v>
      </c>
      <c r="K38">
        <f>F38</f>
        <v>99.691328000000013</v>
      </c>
      <c r="L38">
        <f>H38</f>
        <v>15030.867200000001</v>
      </c>
      <c r="N38">
        <f t="shared" ref="N38:O41" si="17">LOG(K38)</f>
        <v>1.9986573813251918</v>
      </c>
      <c r="O38">
        <f t="shared" si="17"/>
        <v>4.1769840377598966</v>
      </c>
      <c r="Q38">
        <f>K38</f>
        <v>99.691328000000013</v>
      </c>
      <c r="R38">
        <f>K38/L38</f>
        <v>6.6324402094378168E-3</v>
      </c>
    </row>
    <row r="39" spans="1:18" x14ac:dyDescent="0.2">
      <c r="A39" t="s">
        <v>20</v>
      </c>
      <c r="B39" s="9" t="s">
        <v>55</v>
      </c>
      <c r="C39">
        <v>1.2500000000000001E-2</v>
      </c>
      <c r="D39">
        <v>3.7417977000000001E-3</v>
      </c>
      <c r="E39">
        <f t="shared" si="16"/>
        <v>125</v>
      </c>
      <c r="F39">
        <f t="shared" si="16"/>
        <v>37.417977</v>
      </c>
      <c r="G39">
        <f>C39-D39</f>
        <v>8.7582023000000002E-3</v>
      </c>
      <c r="H39">
        <f>1000*G39*1000</f>
        <v>8758.2023000000008</v>
      </c>
      <c r="I39">
        <f>((E39-F39)/E39)</f>
        <v>0.70065618399999996</v>
      </c>
      <c r="K39">
        <f>F39</f>
        <v>37.417977</v>
      </c>
      <c r="L39">
        <f>H39</f>
        <v>8758.2023000000008</v>
      </c>
      <c r="N39">
        <f t="shared" si="17"/>
        <v>1.5730803037014955</v>
      </c>
      <c r="O39">
        <f t="shared" si="17"/>
        <v>3.9424149724568145</v>
      </c>
      <c r="Q39">
        <f>K39</f>
        <v>37.417977</v>
      </c>
      <c r="R39">
        <f>K39/L39</f>
        <v>4.2723353170318976E-3</v>
      </c>
    </row>
    <row r="40" spans="1:18" x14ac:dyDescent="0.2">
      <c r="A40" t="s">
        <v>20</v>
      </c>
      <c r="B40" s="9" t="s">
        <v>55</v>
      </c>
      <c r="C40">
        <v>6.2500000000000003E-3</v>
      </c>
      <c r="D40">
        <v>2.6883200000000001E-3</v>
      </c>
      <c r="E40">
        <f t="shared" si="16"/>
        <v>62.5</v>
      </c>
      <c r="F40">
        <f t="shared" si="16"/>
        <v>26.883200000000002</v>
      </c>
      <c r="G40">
        <f>C40-D40</f>
        <v>3.5616800000000002E-3</v>
      </c>
      <c r="H40">
        <f>1000*G40*1000</f>
        <v>3561.6800000000003</v>
      </c>
      <c r="I40">
        <f>((E40-F40)/E40)</f>
        <v>0.56986879999999995</v>
      </c>
      <c r="K40">
        <f>F40</f>
        <v>26.883200000000002</v>
      </c>
      <c r="L40">
        <f>H40</f>
        <v>3561.6800000000003</v>
      </c>
      <c r="N40">
        <f t="shared" si="17"/>
        <v>1.4294809630285845</v>
      </c>
      <c r="O40">
        <f t="shared" si="17"/>
        <v>3.551654897587329</v>
      </c>
      <c r="Q40">
        <f>K40</f>
        <v>26.883200000000002</v>
      </c>
      <c r="R40">
        <f>K40/L40</f>
        <v>7.5478987444127493E-3</v>
      </c>
    </row>
    <row r="41" spans="1:18" x14ac:dyDescent="0.2">
      <c r="A41" t="s">
        <v>20</v>
      </c>
      <c r="B41" s="9" t="s">
        <v>55</v>
      </c>
      <c r="C41">
        <v>3.1250000000000002E-3</v>
      </c>
      <c r="D41">
        <v>3.0368000000000002E-4</v>
      </c>
      <c r="E41">
        <f t="shared" si="16"/>
        <v>31.25</v>
      </c>
      <c r="F41">
        <f t="shared" si="16"/>
        <v>3.0368000000000004</v>
      </c>
      <c r="G41">
        <f>C41-D41</f>
        <v>2.82132E-3</v>
      </c>
      <c r="H41">
        <f>1000*G41*1000</f>
        <v>2821.32</v>
      </c>
      <c r="I41">
        <f>((E41-F41)/E41)</f>
        <v>0.90282240000000002</v>
      </c>
      <c r="K41">
        <f>F41</f>
        <v>3.0368000000000004</v>
      </c>
      <c r="L41">
        <f>H41</f>
        <v>2821.32</v>
      </c>
      <c r="N41">
        <f t="shared" si="17"/>
        <v>0.48241619074719871</v>
      </c>
      <c r="O41">
        <f t="shared" si="17"/>
        <v>3.4504523475352094</v>
      </c>
      <c r="Q41">
        <f>K41</f>
        <v>3.0368000000000004</v>
      </c>
      <c r="R41">
        <f>K41/L41</f>
        <v>1.0763755972381722E-3</v>
      </c>
    </row>
    <row r="42" spans="1:18" x14ac:dyDescent="0.2">
      <c r="A42" t="s">
        <v>20</v>
      </c>
      <c r="B42" s="9" t="s">
        <v>55</v>
      </c>
      <c r="C42">
        <v>1.5625000000000001E-3</v>
      </c>
    </row>
    <row r="43" spans="1:18" x14ac:dyDescent="0.2">
      <c r="A43" t="s">
        <v>20</v>
      </c>
      <c r="B43" s="9" t="s">
        <v>55</v>
      </c>
      <c r="C43">
        <v>0</v>
      </c>
      <c r="E43">
        <f>C43*10000</f>
        <v>0</v>
      </c>
      <c r="F43">
        <f>D43*10000</f>
        <v>0</v>
      </c>
      <c r="G43">
        <f>C43-D43</f>
        <v>0</v>
      </c>
      <c r="H43">
        <f>1000*G43*1000</f>
        <v>0</v>
      </c>
      <c r="I43">
        <v>0</v>
      </c>
    </row>
    <row r="44" spans="1:18" x14ac:dyDescent="0.2">
      <c r="A44" t="s">
        <v>20</v>
      </c>
      <c r="B44" s="9" t="s">
        <v>56</v>
      </c>
      <c r="C44">
        <v>0.1</v>
      </c>
      <c r="D44">
        <v>6.2013493699999998E-2</v>
      </c>
      <c r="E44">
        <f>C44*10000</f>
        <v>1000</v>
      </c>
      <c r="F44">
        <f>D44*10000</f>
        <v>620.13493700000004</v>
      </c>
      <c r="G44">
        <f>C44-D44</f>
        <v>3.7986506300000007E-2</v>
      </c>
      <c r="H44">
        <f>1000*G44*1000</f>
        <v>37986.506300000008</v>
      </c>
      <c r="I44">
        <f>((E44-F44)/E44)</f>
        <v>0.37986506299999995</v>
      </c>
      <c r="K44">
        <f>F44</f>
        <v>620.13493700000004</v>
      </c>
      <c r="L44">
        <f>H44</f>
        <v>37986.506300000008</v>
      </c>
      <c r="N44">
        <f>LOG(K44)</f>
        <v>2.7924861992052019</v>
      </c>
      <c r="O44">
        <f>LOG(L44)</f>
        <v>4.579629352401688</v>
      </c>
      <c r="Q44">
        <f>K44</f>
        <v>620.13493700000004</v>
      </c>
      <c r="R44">
        <f>K44/L44</f>
        <v>1.632513746071983E-2</v>
      </c>
    </row>
    <row r="45" spans="1:18" x14ac:dyDescent="0.2">
      <c r="A45" t="s">
        <v>20</v>
      </c>
      <c r="B45" s="9" t="s">
        <v>56</v>
      </c>
      <c r="C45">
        <v>0.05</v>
      </c>
    </row>
    <row r="46" spans="1:18" x14ac:dyDescent="0.2">
      <c r="A46" t="s">
        <v>20</v>
      </c>
      <c r="B46" s="9" t="s">
        <v>56</v>
      </c>
      <c r="C46">
        <v>2.5000000000000001E-2</v>
      </c>
      <c r="D46">
        <v>1.11691008E-2</v>
      </c>
      <c r="E46">
        <f t="shared" ref="E46:F52" si="18">C46*10000</f>
        <v>250</v>
      </c>
      <c r="F46">
        <f t="shared" si="18"/>
        <v>111.691008</v>
      </c>
      <c r="G46">
        <f t="shared" ref="G46:G52" si="19">C46-D46</f>
        <v>1.3830899200000002E-2</v>
      </c>
      <c r="H46">
        <f t="shared" ref="H46:H52" si="20">1000*G46*1000</f>
        <v>13830.899200000002</v>
      </c>
      <c r="I46">
        <f>((E46-F46)/E46)</f>
        <v>0.55323596799999997</v>
      </c>
      <c r="K46">
        <f>F46</f>
        <v>111.691008</v>
      </c>
      <c r="L46">
        <f>H46</f>
        <v>13830.899200000002</v>
      </c>
      <c r="N46">
        <f t="shared" ref="N46:O50" si="21">LOG(K46)</f>
        <v>2.0480182104193183</v>
      </c>
      <c r="O46">
        <f t="shared" si="21"/>
        <v>4.1408504161833042</v>
      </c>
      <c r="Q46">
        <f>K46</f>
        <v>111.691008</v>
      </c>
      <c r="R46">
        <f>K46/L46</f>
        <v>8.0754697424155891E-3</v>
      </c>
    </row>
    <row r="47" spans="1:18" x14ac:dyDescent="0.2">
      <c r="A47" t="s">
        <v>20</v>
      </c>
      <c r="B47" s="9" t="s">
        <v>56</v>
      </c>
      <c r="C47">
        <v>1.2500000000000001E-2</v>
      </c>
      <c r="D47">
        <v>8.6458572000000008E-3</v>
      </c>
      <c r="E47">
        <f t="shared" si="18"/>
        <v>125</v>
      </c>
      <c r="F47">
        <f t="shared" si="18"/>
        <v>86.458572000000004</v>
      </c>
      <c r="G47">
        <f t="shared" si="19"/>
        <v>3.8541427999999999E-3</v>
      </c>
      <c r="H47">
        <f t="shared" si="20"/>
        <v>3854.1428000000001</v>
      </c>
      <c r="I47">
        <f>((E47-F47)/E47)</f>
        <v>0.30833142399999997</v>
      </c>
      <c r="K47">
        <f>F47</f>
        <v>86.458572000000004</v>
      </c>
      <c r="L47">
        <f>H47</f>
        <v>3854.1428000000001</v>
      </c>
      <c r="N47">
        <f t="shared" si="21"/>
        <v>1.9368080581969194</v>
      </c>
      <c r="O47">
        <f t="shared" si="21"/>
        <v>3.585927801679865</v>
      </c>
      <c r="Q47">
        <f>K47</f>
        <v>86.458572000000004</v>
      </c>
      <c r="R47">
        <f>K47/L47</f>
        <v>2.2432633269322558E-2</v>
      </c>
    </row>
    <row r="48" spans="1:18" x14ac:dyDescent="0.2">
      <c r="A48" t="s">
        <v>20</v>
      </c>
      <c r="B48" s="9" t="s">
        <v>56</v>
      </c>
      <c r="C48">
        <v>6.2500000000000003E-3</v>
      </c>
      <c r="D48">
        <v>1.7006528E-3</v>
      </c>
      <c r="E48">
        <f t="shared" si="18"/>
        <v>62.5</v>
      </c>
      <c r="F48">
        <f t="shared" si="18"/>
        <v>17.006527999999999</v>
      </c>
      <c r="G48">
        <f t="shared" si="19"/>
        <v>4.5493472000000005E-3</v>
      </c>
      <c r="H48">
        <f t="shared" si="20"/>
        <v>4549.3472000000002</v>
      </c>
      <c r="I48">
        <f>((E48-F48)/E48)</f>
        <v>0.727895552</v>
      </c>
      <c r="K48">
        <f>F48</f>
        <v>17.006527999999999</v>
      </c>
      <c r="L48">
        <f>H48</f>
        <v>4549.3472000000002</v>
      </c>
      <c r="N48">
        <f t="shared" si="21"/>
        <v>1.2306156584478558</v>
      </c>
      <c r="O48">
        <f t="shared" si="21"/>
        <v>3.6579490828598606</v>
      </c>
      <c r="Q48">
        <f>K48</f>
        <v>17.006527999999999</v>
      </c>
      <c r="R48">
        <f>K48/L48</f>
        <v>3.7382347955328622E-3</v>
      </c>
    </row>
    <row r="49" spans="1:18" x14ac:dyDescent="0.2">
      <c r="A49" t="s">
        <v>20</v>
      </c>
      <c r="B49" s="9" t="s">
        <v>56</v>
      </c>
      <c r="C49">
        <v>3.1250000000000002E-3</v>
      </c>
      <c r="D49">
        <v>4.0628250000000001E-4</v>
      </c>
      <c r="E49">
        <f t="shared" si="18"/>
        <v>31.25</v>
      </c>
      <c r="F49">
        <f t="shared" si="18"/>
        <v>4.0628250000000001</v>
      </c>
      <c r="G49">
        <f t="shared" si="19"/>
        <v>2.7187175E-3</v>
      </c>
      <c r="H49">
        <f t="shared" si="20"/>
        <v>2718.7174999999997</v>
      </c>
      <c r="I49">
        <f>((E49-F49)/E49)</f>
        <v>0.86998960000000003</v>
      </c>
      <c r="K49">
        <f>F49</f>
        <v>4.0628250000000001</v>
      </c>
      <c r="L49">
        <f>H49</f>
        <v>2718.7174999999997</v>
      </c>
      <c r="N49">
        <f t="shared" si="21"/>
        <v>0.60882811615581489</v>
      </c>
      <c r="O49">
        <f t="shared" si="21"/>
        <v>3.4343640827014617</v>
      </c>
      <c r="Q49">
        <f>K49</f>
        <v>4.0628250000000001</v>
      </c>
      <c r="R49">
        <f>K49/L49</f>
        <v>1.4943902777688378E-3</v>
      </c>
    </row>
    <row r="50" spans="1:18" x14ac:dyDescent="0.2">
      <c r="A50" t="s">
        <v>20</v>
      </c>
      <c r="B50" s="9" t="s">
        <v>56</v>
      </c>
      <c r="C50">
        <v>1.5625000000000001E-3</v>
      </c>
      <c r="D50">
        <v>4.3155770000000002E-4</v>
      </c>
      <c r="E50">
        <f t="shared" si="18"/>
        <v>15.625</v>
      </c>
      <c r="F50">
        <f t="shared" si="18"/>
        <v>4.3155770000000002</v>
      </c>
      <c r="G50">
        <f t="shared" si="19"/>
        <v>1.1309423000000001E-3</v>
      </c>
      <c r="H50">
        <f t="shared" si="20"/>
        <v>1130.9423000000002</v>
      </c>
      <c r="I50">
        <f>((E50-F50)/E50)</f>
        <v>0.72380307199999994</v>
      </c>
      <c r="K50">
        <f>F50</f>
        <v>4.3155770000000002</v>
      </c>
      <c r="L50">
        <f>H50</f>
        <v>1130.9423000000002</v>
      </c>
      <c r="N50">
        <f t="shared" si="21"/>
        <v>0.63503886984573499</v>
      </c>
      <c r="O50">
        <f t="shared" si="21"/>
        <v>3.0534404480458468</v>
      </c>
      <c r="Q50">
        <f>K50</f>
        <v>4.3155770000000002</v>
      </c>
      <c r="R50">
        <f>K50/L50</f>
        <v>3.8159126243664239E-3</v>
      </c>
    </row>
    <row r="51" spans="1:18" x14ac:dyDescent="0.2">
      <c r="A51" t="s">
        <v>20</v>
      </c>
      <c r="B51" s="9" t="s">
        <v>56</v>
      </c>
      <c r="C51">
        <v>0</v>
      </c>
      <c r="E51">
        <f t="shared" si="18"/>
        <v>0</v>
      </c>
      <c r="F51">
        <f t="shared" si="18"/>
        <v>0</v>
      </c>
      <c r="G51">
        <f t="shared" si="19"/>
        <v>0</v>
      </c>
      <c r="H51">
        <f t="shared" si="20"/>
        <v>0</v>
      </c>
      <c r="I51">
        <v>0</v>
      </c>
    </row>
    <row r="52" spans="1:18" x14ac:dyDescent="0.2">
      <c r="A52" t="s">
        <v>21</v>
      </c>
      <c r="B52" s="9" t="s">
        <v>57</v>
      </c>
      <c r="C52">
        <v>0.1</v>
      </c>
      <c r="D52">
        <v>8.3146825699999996E-2</v>
      </c>
      <c r="E52">
        <f t="shared" si="18"/>
        <v>1000</v>
      </c>
      <c r="F52">
        <f t="shared" si="18"/>
        <v>831.46825699999999</v>
      </c>
      <c r="G52">
        <f t="shared" si="19"/>
        <v>1.6853174300000009E-2</v>
      </c>
      <c r="H52">
        <f t="shared" si="20"/>
        <v>16853.17430000001</v>
      </c>
      <c r="I52">
        <f>((E52-F52)/E52)</f>
        <v>0.16853174300000001</v>
      </c>
      <c r="K52">
        <f>F52</f>
        <v>831.46825699999999</v>
      </c>
      <c r="L52">
        <f>H52</f>
        <v>16853.17430000001</v>
      </c>
      <c r="N52">
        <f>LOG(K52)</f>
        <v>2.919845673792596</v>
      </c>
      <c r="O52">
        <f>LOG(L52)</f>
        <v>4.2266817123965383</v>
      </c>
      <c r="Q52">
        <f>K52</f>
        <v>831.46825699999999</v>
      </c>
      <c r="R52">
        <f>K52/L52</f>
        <v>4.9336002951087948E-2</v>
      </c>
    </row>
    <row r="53" spans="1:18" x14ac:dyDescent="0.2">
      <c r="A53" t="s">
        <v>21</v>
      </c>
      <c r="B53" s="9" t="s">
        <v>57</v>
      </c>
      <c r="C53">
        <v>0.05</v>
      </c>
    </row>
    <row r="54" spans="1:18" x14ac:dyDescent="0.2">
      <c r="A54" t="s">
        <v>21</v>
      </c>
      <c r="B54" s="9" t="s">
        <v>57</v>
      </c>
      <c r="C54">
        <v>2.5000000000000001E-2</v>
      </c>
      <c r="D54">
        <v>2.3882082799999999E-2</v>
      </c>
      <c r="E54">
        <f t="shared" ref="E54:F60" si="22">C54*10000</f>
        <v>250</v>
      </c>
      <c r="F54">
        <f t="shared" si="22"/>
        <v>238.82082800000001</v>
      </c>
      <c r="G54">
        <f t="shared" ref="G54:G60" si="23">C54-D54</f>
        <v>1.1179172000000022E-3</v>
      </c>
      <c r="H54">
        <f t="shared" ref="H54:H60" si="24">1000*G54*1000</f>
        <v>1117.9172000000021</v>
      </c>
      <c r="I54">
        <f>((E54-F54)/E54)</f>
        <v>4.4716687999999977E-2</v>
      </c>
      <c r="K54">
        <f>F54</f>
        <v>238.82082800000001</v>
      </c>
      <c r="L54">
        <f>H54</f>
        <v>1117.9172000000021</v>
      </c>
      <c r="N54">
        <f t="shared" ref="N54:O58" si="25">LOG(K54)</f>
        <v>2.3780721997229133</v>
      </c>
      <c r="O54">
        <f t="shared" si="25"/>
        <v>3.0484096381525827</v>
      </c>
      <c r="Q54">
        <f>K54</f>
        <v>238.82082800000001</v>
      </c>
      <c r="R54">
        <f>K54/L54</f>
        <v>0.21363015794014042</v>
      </c>
    </row>
    <row r="55" spans="1:18" x14ac:dyDescent="0.2">
      <c r="A55" t="s">
        <v>21</v>
      </c>
      <c r="B55" s="9" t="s">
        <v>57</v>
      </c>
      <c r="C55">
        <v>1.2500000000000001E-2</v>
      </c>
      <c r="D55">
        <v>8.6322832999999998E-3</v>
      </c>
      <c r="E55">
        <f t="shared" si="22"/>
        <v>125</v>
      </c>
      <c r="F55">
        <f t="shared" si="22"/>
        <v>86.322833000000003</v>
      </c>
      <c r="G55">
        <f t="shared" si="23"/>
        <v>3.8677167000000009E-3</v>
      </c>
      <c r="H55">
        <f t="shared" si="24"/>
        <v>3867.7167000000009</v>
      </c>
      <c r="I55">
        <f>((E55-F55)/E55)</f>
        <v>0.30941733599999999</v>
      </c>
      <c r="K55">
        <f>F55</f>
        <v>86.322833000000003</v>
      </c>
      <c r="L55">
        <f>H55</f>
        <v>3867.7167000000009</v>
      </c>
      <c r="N55">
        <f t="shared" si="25"/>
        <v>1.9361256848731592</v>
      </c>
      <c r="O55">
        <f t="shared" si="25"/>
        <v>3.5874546556558893</v>
      </c>
      <c r="Q55">
        <f>K55</f>
        <v>86.322833000000003</v>
      </c>
      <c r="R55">
        <f>K55/L55</f>
        <v>2.2318809699790054E-2</v>
      </c>
    </row>
    <row r="56" spans="1:18" x14ac:dyDescent="0.2">
      <c r="A56" t="s">
        <v>21</v>
      </c>
      <c r="B56" s="9" t="s">
        <v>57</v>
      </c>
      <c r="C56">
        <v>6.2500000000000003E-3</v>
      </c>
      <c r="D56">
        <v>2.2640732000000002E-3</v>
      </c>
      <c r="E56">
        <f t="shared" si="22"/>
        <v>62.5</v>
      </c>
      <c r="F56">
        <f t="shared" si="22"/>
        <v>22.640732000000003</v>
      </c>
      <c r="G56">
        <f t="shared" si="23"/>
        <v>3.9859268000000002E-3</v>
      </c>
      <c r="H56">
        <f t="shared" si="24"/>
        <v>3985.9268000000002</v>
      </c>
      <c r="I56">
        <f>((E56-F56)/E56)</f>
        <v>0.63774828800000005</v>
      </c>
      <c r="K56">
        <f>F56</f>
        <v>22.640732000000003</v>
      </c>
      <c r="L56">
        <f>H56</f>
        <v>3985.9268000000002</v>
      </c>
      <c r="N56">
        <f t="shared" si="25"/>
        <v>1.3548904639659516</v>
      </c>
      <c r="O56">
        <f t="shared" si="25"/>
        <v>3.6005293187879555</v>
      </c>
      <c r="Q56">
        <f>K56</f>
        <v>22.640732000000003</v>
      </c>
      <c r="R56">
        <f>K56/L56</f>
        <v>5.6801675334328776E-3</v>
      </c>
    </row>
    <row r="57" spans="1:18" x14ac:dyDescent="0.2">
      <c r="A57" t="s">
        <v>21</v>
      </c>
      <c r="B57" s="9" t="s">
        <v>57</v>
      </c>
      <c r="C57">
        <v>3.1250000000000002E-3</v>
      </c>
      <c r="D57">
        <v>2.7411530000000001E-4</v>
      </c>
      <c r="E57">
        <f t="shared" si="22"/>
        <v>31.25</v>
      </c>
      <c r="F57">
        <f t="shared" si="22"/>
        <v>2.7411530000000002</v>
      </c>
      <c r="G57">
        <f t="shared" si="23"/>
        <v>2.8508847000000004E-3</v>
      </c>
      <c r="H57">
        <f t="shared" si="24"/>
        <v>2850.8847000000005</v>
      </c>
      <c r="I57">
        <f>((E57-F57)/E57)</f>
        <v>0.91228310400000001</v>
      </c>
      <c r="K57">
        <f>F57</f>
        <v>2.7411530000000002</v>
      </c>
      <c r="L57">
        <f>H57</f>
        <v>2850.8847000000005</v>
      </c>
      <c r="N57">
        <f t="shared" si="25"/>
        <v>0.43793327676580074</v>
      </c>
      <c r="O57">
        <f t="shared" si="25"/>
        <v>3.4549796532384889</v>
      </c>
      <c r="Q57">
        <f>K57</f>
        <v>2.7411530000000002</v>
      </c>
      <c r="R57">
        <f>K57/L57</f>
        <v>9.615095973541125E-4</v>
      </c>
    </row>
    <row r="58" spans="1:18" x14ac:dyDescent="0.2">
      <c r="A58" t="s">
        <v>21</v>
      </c>
      <c r="B58" s="9" t="s">
        <v>57</v>
      </c>
      <c r="C58">
        <v>1.5625000000000001E-3</v>
      </c>
      <c r="D58">
        <v>2.0698520000000001E-4</v>
      </c>
      <c r="E58">
        <f t="shared" si="22"/>
        <v>15.625</v>
      </c>
      <c r="F58">
        <f t="shared" si="22"/>
        <v>2.069852</v>
      </c>
      <c r="G58">
        <f t="shared" si="23"/>
        <v>1.3555148E-3</v>
      </c>
      <c r="H58">
        <f t="shared" si="24"/>
        <v>1355.5147999999999</v>
      </c>
      <c r="I58">
        <f>((E58-F58)/E58)</f>
        <v>0.86752947199999997</v>
      </c>
      <c r="K58">
        <f>F58</f>
        <v>2.069852</v>
      </c>
      <c r="L58">
        <f>H58</f>
        <v>1355.5147999999999</v>
      </c>
      <c r="N58">
        <f t="shared" si="25"/>
        <v>0.31593929334039328</v>
      </c>
      <c r="O58">
        <f t="shared" si="25"/>
        <v>3.1321042637263479</v>
      </c>
      <c r="Q58">
        <f>K58</f>
        <v>2.069852</v>
      </c>
      <c r="R58">
        <f>K58/L58</f>
        <v>1.5269859097075148E-3</v>
      </c>
    </row>
    <row r="59" spans="1:18" x14ac:dyDescent="0.2">
      <c r="A59" t="s">
        <v>21</v>
      </c>
      <c r="B59" s="9" t="s">
        <v>57</v>
      </c>
      <c r="C59">
        <v>0</v>
      </c>
      <c r="E59">
        <f t="shared" si="22"/>
        <v>0</v>
      </c>
      <c r="F59">
        <f t="shared" si="22"/>
        <v>0</v>
      </c>
      <c r="G59">
        <f t="shared" si="23"/>
        <v>0</v>
      </c>
      <c r="H59">
        <f t="shared" si="24"/>
        <v>0</v>
      </c>
      <c r="I59">
        <v>0</v>
      </c>
    </row>
    <row r="60" spans="1:18" x14ac:dyDescent="0.2">
      <c r="A60" t="s">
        <v>21</v>
      </c>
      <c r="B60" s="9" t="s">
        <v>58</v>
      </c>
      <c r="C60">
        <v>0.1</v>
      </c>
      <c r="D60">
        <v>8.6926611200000004E-2</v>
      </c>
      <c r="E60">
        <f t="shared" si="22"/>
        <v>1000</v>
      </c>
      <c r="F60">
        <f t="shared" si="22"/>
        <v>869.26611200000002</v>
      </c>
      <c r="G60">
        <f t="shared" si="23"/>
        <v>1.3073388800000002E-2</v>
      </c>
      <c r="H60">
        <f t="shared" si="24"/>
        <v>13073.388800000002</v>
      </c>
      <c r="I60">
        <f>((E60-F60)/E60)</f>
        <v>0.13073388799999999</v>
      </c>
      <c r="K60">
        <f>F60</f>
        <v>869.26611200000002</v>
      </c>
      <c r="L60">
        <f>H60</f>
        <v>13073.388800000002</v>
      </c>
      <c r="N60">
        <f>LOG(K60)</f>
        <v>2.9391527491543683</v>
      </c>
      <c r="O60">
        <f>LOG(L60)</f>
        <v>4.116388177203854</v>
      </c>
      <c r="Q60">
        <f>K60</f>
        <v>869.26611200000002</v>
      </c>
      <c r="R60">
        <f>K60/L60</f>
        <v>6.649126139352636E-2</v>
      </c>
    </row>
    <row r="61" spans="1:18" x14ac:dyDescent="0.2">
      <c r="A61" t="s">
        <v>21</v>
      </c>
      <c r="B61" s="9" t="s">
        <v>58</v>
      </c>
      <c r="C61">
        <v>0.05</v>
      </c>
    </row>
    <row r="62" spans="1:18" x14ac:dyDescent="0.2">
      <c r="A62" t="s">
        <v>21</v>
      </c>
      <c r="B62" s="9" t="s">
        <v>58</v>
      </c>
      <c r="C62">
        <v>2.5000000000000001E-2</v>
      </c>
      <c r="D62">
        <v>2.198408E-2</v>
      </c>
      <c r="E62">
        <f t="shared" ref="E62:F67" si="26">C62*10000</f>
        <v>250</v>
      </c>
      <c r="F62">
        <f t="shared" si="26"/>
        <v>219.8408</v>
      </c>
      <c r="G62">
        <f t="shared" ref="G62:G67" si="27">C62-D62</f>
        <v>3.0159200000000018E-3</v>
      </c>
      <c r="H62">
        <f t="shared" ref="H62:H67" si="28">1000*G62*1000</f>
        <v>3015.9200000000019</v>
      </c>
      <c r="I62">
        <f>((E62-F62)/E62)</f>
        <v>0.12063679999999999</v>
      </c>
      <c r="K62">
        <f>F62</f>
        <v>219.8408</v>
      </c>
      <c r="L62">
        <f>H62</f>
        <v>3015.9200000000019</v>
      </c>
      <c r="N62">
        <f t="shared" ref="N62:O66" si="29">LOG(K62)</f>
        <v>2.3421082957786257</v>
      </c>
      <c r="O62">
        <f t="shared" si="29"/>
        <v>3.4794198172974218</v>
      </c>
      <c r="Q62">
        <f>K62</f>
        <v>219.8408</v>
      </c>
      <c r="R62">
        <f>K62/L62</f>
        <v>7.289344544948137E-2</v>
      </c>
    </row>
    <row r="63" spans="1:18" x14ac:dyDescent="0.2">
      <c r="A63" t="s">
        <v>21</v>
      </c>
      <c r="B63" s="9" t="s">
        <v>58</v>
      </c>
      <c r="C63">
        <v>1.2500000000000001E-2</v>
      </c>
      <c r="D63">
        <v>8.5916251999999995E-3</v>
      </c>
      <c r="E63">
        <f t="shared" si="26"/>
        <v>125</v>
      </c>
      <c r="F63">
        <f t="shared" si="26"/>
        <v>85.916252</v>
      </c>
      <c r="G63">
        <f t="shared" si="27"/>
        <v>3.9083748000000012E-3</v>
      </c>
      <c r="H63">
        <f t="shared" si="28"/>
        <v>3908.374800000001</v>
      </c>
      <c r="I63">
        <f>((E63-F63)/E63)</f>
        <v>0.31266998400000001</v>
      </c>
      <c r="K63">
        <f>F63</f>
        <v>85.916252</v>
      </c>
      <c r="L63">
        <f>H63</f>
        <v>3908.374800000001</v>
      </c>
      <c r="N63">
        <f t="shared" si="29"/>
        <v>1.9340753231596968</v>
      </c>
      <c r="O63">
        <f t="shared" si="29"/>
        <v>3.5919962044241278</v>
      </c>
      <c r="Q63">
        <f>K63</f>
        <v>85.916252</v>
      </c>
      <c r="R63">
        <f>K63/L63</f>
        <v>2.19826031014221E-2</v>
      </c>
    </row>
    <row r="64" spans="1:18" x14ac:dyDescent="0.2">
      <c r="A64" t="s">
        <v>21</v>
      </c>
      <c r="B64" s="9" t="s">
        <v>58</v>
      </c>
      <c r="C64">
        <v>6.2500000000000003E-3</v>
      </c>
      <c r="D64">
        <v>1.9856873E-3</v>
      </c>
      <c r="E64">
        <f t="shared" si="26"/>
        <v>62.5</v>
      </c>
      <c r="F64">
        <f t="shared" si="26"/>
        <v>19.856873</v>
      </c>
      <c r="G64">
        <f t="shared" si="27"/>
        <v>4.2643126999999999E-3</v>
      </c>
      <c r="H64">
        <f t="shared" si="28"/>
        <v>4264.3126999999995</v>
      </c>
      <c r="I64">
        <f>((E64-F64)/E64)</f>
        <v>0.68229003200000005</v>
      </c>
      <c r="K64">
        <f>F64</f>
        <v>19.856873</v>
      </c>
      <c r="L64">
        <f>H64</f>
        <v>4264.3126999999995</v>
      </c>
      <c r="N64">
        <f t="shared" si="29"/>
        <v>1.2979108581689689</v>
      </c>
      <c r="O64">
        <f t="shared" si="29"/>
        <v>3.6298490437917694</v>
      </c>
      <c r="Q64">
        <f>K64</f>
        <v>19.856873</v>
      </c>
      <c r="R64">
        <f>K64/L64</f>
        <v>4.6565236644113836E-3</v>
      </c>
    </row>
    <row r="65" spans="1:18" x14ac:dyDescent="0.2">
      <c r="A65" t="s">
        <v>21</v>
      </c>
      <c r="B65" s="9" t="s">
        <v>58</v>
      </c>
      <c r="C65">
        <v>3.1250000000000002E-3</v>
      </c>
      <c r="D65">
        <v>3.373952E-4</v>
      </c>
      <c r="E65">
        <f t="shared" si="26"/>
        <v>31.25</v>
      </c>
      <c r="F65">
        <f t="shared" si="26"/>
        <v>3.3739520000000001</v>
      </c>
      <c r="G65">
        <f t="shared" si="27"/>
        <v>2.7876048000000002E-3</v>
      </c>
      <c r="H65">
        <f t="shared" si="28"/>
        <v>2787.6048000000005</v>
      </c>
      <c r="I65">
        <f>((E65-F65)/E65)</f>
        <v>0.89203353600000002</v>
      </c>
      <c r="K65">
        <f>F65</f>
        <v>3.3739520000000001</v>
      </c>
      <c r="L65">
        <f>H65</f>
        <v>2787.6048000000005</v>
      </c>
      <c r="N65">
        <f t="shared" si="29"/>
        <v>0.52813889974586992</v>
      </c>
      <c r="O65">
        <f t="shared" si="29"/>
        <v>3.445231203663802</v>
      </c>
      <c r="Q65">
        <f>K65</f>
        <v>3.3739520000000001</v>
      </c>
      <c r="R65">
        <f>K65/L65</f>
        <v>1.2103408632385766E-3</v>
      </c>
    </row>
    <row r="66" spans="1:18" x14ac:dyDescent="0.2">
      <c r="A66" t="s">
        <v>21</v>
      </c>
      <c r="B66" s="9" t="s">
        <v>58</v>
      </c>
      <c r="C66">
        <v>1.5625000000000001E-3</v>
      </c>
      <c r="D66">
        <v>4.2517530000000002E-4</v>
      </c>
      <c r="E66">
        <f t="shared" si="26"/>
        <v>15.625</v>
      </c>
      <c r="F66">
        <f t="shared" si="26"/>
        <v>4.2517529999999999</v>
      </c>
      <c r="G66">
        <f t="shared" si="27"/>
        <v>1.1373247000000001E-3</v>
      </c>
      <c r="H66">
        <f t="shared" si="28"/>
        <v>1137.3247000000001</v>
      </c>
      <c r="I66">
        <f>((E66-F66)/E66)</f>
        <v>0.72788780799999997</v>
      </c>
      <c r="K66">
        <f>F66</f>
        <v>4.2517529999999999</v>
      </c>
      <c r="L66">
        <f>H66</f>
        <v>1137.3247000000001</v>
      </c>
      <c r="N66">
        <f t="shared" si="29"/>
        <v>0.62856802681719381</v>
      </c>
      <c r="O66">
        <f t="shared" si="29"/>
        <v>3.0558844710965225</v>
      </c>
      <c r="Q66">
        <f>K66</f>
        <v>4.2517529999999999</v>
      </c>
      <c r="R66">
        <f>K66/L66</f>
        <v>3.7383809566432519E-3</v>
      </c>
    </row>
    <row r="67" spans="1:18" x14ac:dyDescent="0.2">
      <c r="A67" t="s">
        <v>21</v>
      </c>
      <c r="C67">
        <v>0</v>
      </c>
      <c r="E67">
        <f t="shared" si="26"/>
        <v>0</v>
      </c>
      <c r="F67">
        <f t="shared" si="26"/>
        <v>0</v>
      </c>
      <c r="G67">
        <f t="shared" si="27"/>
        <v>0</v>
      </c>
      <c r="H67">
        <f t="shared" si="28"/>
        <v>0</v>
      </c>
      <c r="I6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38"/>
  <sheetViews>
    <sheetView zoomScale="70" zoomScaleNormal="70" workbookViewId="0">
      <selection activeCell="Q39" sqref="Q39"/>
    </sheetView>
  </sheetViews>
  <sheetFormatPr defaultRowHeight="15" x14ac:dyDescent="0.25"/>
  <cols>
    <col min="1" max="1" width="9" style="10"/>
    <col min="2" max="2" width="38.5" style="10" customWidth="1"/>
    <col min="3" max="3" width="12.625" style="10" customWidth="1"/>
    <col min="4" max="4" width="10.875" style="10" bestFit="1" customWidth="1"/>
    <col min="5" max="5" width="12.25" style="10" bestFit="1" customWidth="1"/>
    <col min="6" max="8" width="9" style="10"/>
    <col min="9" max="9" width="9.75" style="10" bestFit="1" customWidth="1"/>
    <col min="10" max="10" width="13" style="10" bestFit="1" customWidth="1"/>
    <col min="11" max="12" width="10.875" style="10" bestFit="1" customWidth="1"/>
    <col min="13" max="13" width="13" style="20" bestFit="1" customWidth="1"/>
    <col min="14" max="14" width="13" style="10" bestFit="1" customWidth="1"/>
    <col min="15" max="15" width="13.875" style="10" bestFit="1" customWidth="1"/>
    <col min="16" max="16" width="9.5" style="10" customWidth="1"/>
    <col min="17" max="17" width="11.875" style="10" customWidth="1"/>
    <col min="18" max="18" width="13" style="10" customWidth="1"/>
    <col min="19" max="19" width="14.5" style="10" bestFit="1" customWidth="1"/>
    <col min="20" max="20" width="14.5" style="10" customWidth="1"/>
    <col min="21" max="21" width="11.625" style="10" customWidth="1"/>
    <col min="22" max="22" width="11" style="10" customWidth="1"/>
    <col min="23" max="16384" width="9" style="10"/>
  </cols>
  <sheetData>
    <row r="1" spans="2:25" x14ac:dyDescent="0.25">
      <c r="P1" s="11"/>
      <c r="Q1" s="27" t="s">
        <v>22</v>
      </c>
      <c r="R1" s="27"/>
      <c r="S1" s="27"/>
      <c r="T1" s="27"/>
      <c r="U1" s="27"/>
    </row>
    <row r="2" spans="2:25" x14ac:dyDescent="0.25">
      <c r="P2" s="11" t="s">
        <v>23</v>
      </c>
      <c r="Q2" s="11" t="s">
        <v>24</v>
      </c>
      <c r="R2" s="11" t="s">
        <v>25</v>
      </c>
      <c r="S2" s="11" t="s">
        <v>26</v>
      </c>
      <c r="T2" s="11"/>
      <c r="U2" s="11" t="s">
        <v>27</v>
      </c>
      <c r="V2" s="11" t="s">
        <v>28</v>
      </c>
      <c r="W2" s="11" t="s">
        <v>29</v>
      </c>
    </row>
    <row r="3" spans="2:25" x14ac:dyDescent="0.25">
      <c r="B3" s="11"/>
      <c r="C3" s="7"/>
      <c r="D3" s="7"/>
      <c r="E3" s="7"/>
      <c r="F3" s="7"/>
      <c r="G3" s="7"/>
      <c r="H3" s="7"/>
      <c r="I3" s="8"/>
      <c r="J3" s="8"/>
      <c r="K3" s="8"/>
      <c r="L3" s="8"/>
      <c r="M3" s="21"/>
      <c r="N3" s="8"/>
      <c r="P3" s="10">
        <v>0.1</v>
      </c>
      <c r="Q3" s="11">
        <v>2.3434999999999997</v>
      </c>
      <c r="R3" s="11">
        <v>2.056</v>
      </c>
      <c r="S3" s="11">
        <v>2.0169999999999999</v>
      </c>
      <c r="T3" s="11">
        <f>AVERAGE(S3:S4)</f>
        <v>2.0202499999999999</v>
      </c>
      <c r="U3" s="11">
        <v>1.9685000000000001</v>
      </c>
      <c r="V3" s="10">
        <f>AVERAGE(U3:U4)</f>
        <v>1.99275</v>
      </c>
      <c r="W3" s="10">
        <f>AVERAGE(R3,T3,V3)</f>
        <v>2.0230000000000001</v>
      </c>
      <c r="Y3" s="13"/>
    </row>
    <row r="4" spans="2:25" x14ac:dyDescent="0.25">
      <c r="B4" s="14" t="s">
        <v>30</v>
      </c>
      <c r="C4" s="14"/>
      <c r="D4" s="14">
        <v>1</v>
      </c>
      <c r="E4" s="24">
        <v>43217</v>
      </c>
      <c r="F4" s="14"/>
      <c r="G4" s="7" t="s">
        <v>31</v>
      </c>
      <c r="H4" s="7"/>
      <c r="I4" s="8"/>
      <c r="J4" s="8"/>
      <c r="K4" s="8"/>
      <c r="L4" s="8"/>
      <c r="M4" s="21"/>
      <c r="N4" s="8"/>
      <c r="P4" s="11">
        <v>0.1</v>
      </c>
      <c r="Q4" s="11"/>
      <c r="R4" s="11"/>
      <c r="S4" s="11">
        <v>2.0235000000000003</v>
      </c>
      <c r="T4" s="11"/>
      <c r="U4" s="11">
        <v>2.0169999999999999</v>
      </c>
    </row>
    <row r="5" spans="2:25" x14ac:dyDescent="0.25">
      <c r="B5" s="14"/>
      <c r="C5" s="14"/>
      <c r="D5" s="14" t="s">
        <v>22</v>
      </c>
      <c r="E5" s="14" t="s">
        <v>22</v>
      </c>
      <c r="F5" s="14" t="s">
        <v>32</v>
      </c>
      <c r="G5" s="7" t="s">
        <v>22</v>
      </c>
      <c r="H5" s="7" t="s">
        <v>22</v>
      </c>
      <c r="I5" s="7" t="s">
        <v>32</v>
      </c>
      <c r="J5" s="7"/>
      <c r="K5" s="7"/>
      <c r="L5" s="7"/>
      <c r="M5" s="22"/>
      <c r="N5" s="7"/>
      <c r="P5" s="11">
        <v>0.05</v>
      </c>
      <c r="Q5" s="11">
        <v>1.6905000000000001</v>
      </c>
      <c r="R5" s="11">
        <v>1.659</v>
      </c>
      <c r="S5" s="11"/>
      <c r="T5" s="11">
        <f>AVERAGE(S5:S6)</f>
        <v>1.7629999999999999</v>
      </c>
      <c r="U5" s="11"/>
      <c r="V5" s="10">
        <f t="shared" ref="V5:V9" si="0">AVERAGE(U5:U6)</f>
        <v>1.6345000000000001</v>
      </c>
      <c r="W5" s="10">
        <f>AVERAGE(Q5,R5,T5,V5)</f>
        <v>1.68675</v>
      </c>
    </row>
    <row r="6" spans="2:25" x14ac:dyDescent="0.25">
      <c r="B6" s="15">
        <v>0.1</v>
      </c>
      <c r="C6" s="15">
        <f>B6/10</f>
        <v>0.01</v>
      </c>
      <c r="D6" s="15">
        <v>2.3439999999999999</v>
      </c>
      <c r="E6" s="15">
        <v>2.343</v>
      </c>
      <c r="F6" s="15">
        <f>AVERAGE(D6,E6)</f>
        <v>2.3434999999999997</v>
      </c>
      <c r="G6" s="11">
        <v>2.0579999999999998</v>
      </c>
      <c r="H6" s="11">
        <v>2.0539999999999998</v>
      </c>
      <c r="I6" s="11">
        <f>AVERAGE(G6,H6)</f>
        <v>2.056</v>
      </c>
      <c r="J6" s="11"/>
      <c r="K6" s="11"/>
      <c r="L6" s="11"/>
      <c r="M6" s="18"/>
      <c r="N6" s="11"/>
      <c r="P6" s="11">
        <v>0.05</v>
      </c>
      <c r="Q6" s="11"/>
      <c r="R6" s="11"/>
      <c r="S6" s="11">
        <v>1.7629999999999999</v>
      </c>
      <c r="T6" s="11"/>
      <c r="U6" s="11">
        <v>1.6345000000000001</v>
      </c>
    </row>
    <row r="7" spans="2:25" x14ac:dyDescent="0.25">
      <c r="B7" s="15">
        <f>B6/2</f>
        <v>0.05</v>
      </c>
      <c r="C7" s="15">
        <f t="shared" ref="C7:C13" si="1">B7/10</f>
        <v>5.0000000000000001E-3</v>
      </c>
      <c r="D7" s="15">
        <v>1.6919999999999999</v>
      </c>
      <c r="E7" s="15">
        <v>1.6890000000000001</v>
      </c>
      <c r="F7" s="15">
        <f t="shared" ref="F7:F12" si="2">AVERAGE(D7,E7)</f>
        <v>1.6905000000000001</v>
      </c>
      <c r="G7" s="11">
        <v>1.661</v>
      </c>
      <c r="H7" s="11">
        <v>1.657</v>
      </c>
      <c r="I7" s="11">
        <f t="shared" ref="I7:I12" si="3">AVERAGE(G7,H7)</f>
        <v>1.659</v>
      </c>
      <c r="J7" s="11"/>
      <c r="K7" s="11"/>
      <c r="L7" s="11"/>
      <c r="M7" s="18"/>
      <c r="N7" s="11"/>
      <c r="P7" s="11">
        <v>2.5000000000000001E-2</v>
      </c>
      <c r="Q7" s="11">
        <v>0.9395</v>
      </c>
      <c r="R7" s="11">
        <v>1.0074999999999998</v>
      </c>
      <c r="S7" s="11">
        <v>1.1114999999999999</v>
      </c>
      <c r="T7" s="11">
        <f t="shared" ref="T7" si="4">AVERAGE(S7:S8)</f>
        <v>1.0834999999999999</v>
      </c>
      <c r="U7" s="11">
        <v>0.97</v>
      </c>
      <c r="V7" s="10">
        <f t="shared" si="0"/>
        <v>0.96699999999999997</v>
      </c>
      <c r="W7" s="10">
        <f t="shared" ref="W7" si="5">AVERAGE(Q7,R7,T7,V7)</f>
        <v>0.99937500000000001</v>
      </c>
    </row>
    <row r="8" spans="2:25" x14ac:dyDescent="0.25">
      <c r="B8" s="15">
        <f t="shared" ref="B8:B12" si="6">B7/2</f>
        <v>2.5000000000000001E-2</v>
      </c>
      <c r="C8" s="15">
        <f t="shared" si="1"/>
        <v>2.5000000000000001E-3</v>
      </c>
      <c r="D8" s="15">
        <v>0.94</v>
      </c>
      <c r="E8" s="15">
        <v>0.93899999999999995</v>
      </c>
      <c r="F8" s="15">
        <f t="shared" si="2"/>
        <v>0.9395</v>
      </c>
      <c r="G8" s="11">
        <v>1.0069999999999999</v>
      </c>
      <c r="H8" s="11">
        <v>1.008</v>
      </c>
      <c r="I8" s="11">
        <f t="shared" si="3"/>
        <v>1.0074999999999998</v>
      </c>
      <c r="J8" s="11"/>
      <c r="K8" s="11"/>
      <c r="L8" s="11"/>
      <c r="M8" s="18"/>
      <c r="N8" s="11"/>
      <c r="P8" s="11">
        <v>2.5000000000000001E-2</v>
      </c>
      <c r="S8" s="10">
        <v>1.0554999999999999</v>
      </c>
      <c r="T8" s="11"/>
      <c r="U8" s="11">
        <v>0.96399999999999997</v>
      </c>
    </row>
    <row r="9" spans="2:25" x14ac:dyDescent="0.25">
      <c r="B9" s="15">
        <f t="shared" si="6"/>
        <v>1.2500000000000001E-2</v>
      </c>
      <c r="C9" s="15">
        <f t="shared" si="1"/>
        <v>1.25E-3</v>
      </c>
      <c r="D9" s="15">
        <v>0.54500000000000004</v>
      </c>
      <c r="E9" s="15">
        <v>0.54400000000000004</v>
      </c>
      <c r="F9" s="15">
        <f t="shared" si="2"/>
        <v>0.54449999999999998</v>
      </c>
      <c r="G9" s="11">
        <v>0.59399999999999997</v>
      </c>
      <c r="H9" s="11">
        <v>0.59599999999999997</v>
      </c>
      <c r="I9" s="11">
        <f t="shared" si="3"/>
        <v>0.59499999999999997</v>
      </c>
      <c r="J9" s="11"/>
      <c r="K9" s="11"/>
      <c r="L9" s="11"/>
      <c r="M9" s="18"/>
      <c r="N9" s="11"/>
      <c r="P9" s="11">
        <v>1.2500000000000001E-2</v>
      </c>
      <c r="Q9" s="10">
        <v>0.54449999999999998</v>
      </c>
      <c r="R9" s="10">
        <v>0.59499999999999997</v>
      </c>
      <c r="S9" s="10">
        <v>0.9464999999999999</v>
      </c>
      <c r="T9" s="10">
        <f>S9</f>
        <v>0.9464999999999999</v>
      </c>
      <c r="U9" s="11">
        <v>0.6</v>
      </c>
      <c r="V9" s="10">
        <f t="shared" si="0"/>
        <v>0.58424999999999994</v>
      </c>
      <c r="W9" s="10">
        <f>AVERAGE(Q9,R9,V9)</f>
        <v>0.57458333333333333</v>
      </c>
    </row>
    <row r="10" spans="2:25" x14ac:dyDescent="0.25">
      <c r="B10" s="15">
        <f t="shared" si="6"/>
        <v>6.2500000000000003E-3</v>
      </c>
      <c r="C10" s="15">
        <f t="shared" si="1"/>
        <v>6.2500000000000001E-4</v>
      </c>
      <c r="D10" s="15">
        <v>0.33400000000000002</v>
      </c>
      <c r="E10" s="15">
        <v>0.33300000000000002</v>
      </c>
      <c r="F10" s="15">
        <f t="shared" si="2"/>
        <v>0.33350000000000002</v>
      </c>
      <c r="G10" s="11">
        <v>0.31900000000000001</v>
      </c>
      <c r="H10" s="11">
        <v>0.317</v>
      </c>
      <c r="I10" s="11">
        <f t="shared" si="3"/>
        <v>0.318</v>
      </c>
      <c r="J10" s="11"/>
      <c r="K10" s="11"/>
      <c r="L10" s="11"/>
      <c r="M10" s="18"/>
      <c r="N10" s="11"/>
      <c r="P10" s="11">
        <v>1.2500000000000001E-2</v>
      </c>
      <c r="U10" s="11">
        <v>0.56850000000000001</v>
      </c>
    </row>
    <row r="11" spans="2:25" x14ac:dyDescent="0.25">
      <c r="B11" s="15">
        <f t="shared" si="6"/>
        <v>3.1250000000000002E-3</v>
      </c>
      <c r="C11" s="15">
        <f t="shared" si="1"/>
        <v>3.1250000000000001E-4</v>
      </c>
      <c r="D11" s="15">
        <v>1.038</v>
      </c>
      <c r="E11" s="15">
        <v>1.0369999999999999</v>
      </c>
      <c r="F11" s="15"/>
      <c r="G11" s="11">
        <v>0.185</v>
      </c>
      <c r="H11" s="11">
        <v>0.184</v>
      </c>
      <c r="I11" s="11">
        <f t="shared" si="3"/>
        <v>0.1845</v>
      </c>
      <c r="J11" s="11"/>
      <c r="K11" s="11"/>
      <c r="L11" s="11"/>
      <c r="M11" s="18"/>
      <c r="N11" s="11"/>
      <c r="P11" s="11">
        <v>6.2500000000000003E-3</v>
      </c>
      <c r="Q11" s="10">
        <v>0.33350000000000002</v>
      </c>
      <c r="R11" s="10">
        <v>0.318</v>
      </c>
      <c r="U11" s="11"/>
      <c r="W11" s="10">
        <f>AVERAGE(Q11,R11,T11,V11)</f>
        <v>0.32574999999999998</v>
      </c>
    </row>
    <row r="12" spans="2:25" x14ac:dyDescent="0.25">
      <c r="B12" s="4">
        <f t="shared" si="6"/>
        <v>1.5625000000000001E-3</v>
      </c>
      <c r="C12" s="4">
        <f t="shared" si="1"/>
        <v>1.5625E-4</v>
      </c>
      <c r="D12" s="4">
        <v>8.5999999999999993E-2</v>
      </c>
      <c r="E12" s="4">
        <v>8.6999999999999994E-2</v>
      </c>
      <c r="F12" s="4">
        <f t="shared" si="2"/>
        <v>8.6499999999999994E-2</v>
      </c>
      <c r="G12" s="11">
        <v>0.16</v>
      </c>
      <c r="H12" s="11">
        <v>0.159</v>
      </c>
      <c r="I12" s="11">
        <f t="shared" si="3"/>
        <v>0.1595</v>
      </c>
      <c r="J12" s="11"/>
      <c r="K12" s="11"/>
      <c r="L12" s="11"/>
      <c r="M12" s="18"/>
      <c r="N12" s="11"/>
      <c r="P12" s="11">
        <v>3.1250000000000002E-3</v>
      </c>
      <c r="R12" s="10">
        <f>I11</f>
        <v>0.1845</v>
      </c>
      <c r="S12" s="10">
        <f>F18</f>
        <v>0.11</v>
      </c>
      <c r="T12" s="10">
        <f>S12</f>
        <v>0.11</v>
      </c>
      <c r="U12" s="10">
        <f>F28</f>
        <v>9.0499999999999997E-2</v>
      </c>
      <c r="V12" s="10">
        <f>U12</f>
        <v>9.0499999999999997E-2</v>
      </c>
      <c r="W12" s="10">
        <f>AVERAGE(Q12,R12,T12,V12)</f>
        <v>0.12833333333333333</v>
      </c>
    </row>
    <row r="13" spans="2:25" x14ac:dyDescent="0.25">
      <c r="B13" s="15">
        <v>0</v>
      </c>
      <c r="C13" s="15">
        <f t="shared" si="1"/>
        <v>0</v>
      </c>
      <c r="D13" s="15">
        <v>0</v>
      </c>
      <c r="E13" s="15">
        <v>0</v>
      </c>
      <c r="F13" s="15">
        <v>0</v>
      </c>
      <c r="G13" s="11">
        <v>0</v>
      </c>
      <c r="H13" s="11">
        <v>0</v>
      </c>
      <c r="I13" s="11">
        <v>0</v>
      </c>
      <c r="J13" s="11"/>
      <c r="K13" s="11"/>
      <c r="L13" s="11"/>
      <c r="M13" s="18"/>
      <c r="N13" s="11"/>
      <c r="P13" s="11">
        <v>1.56E-3</v>
      </c>
      <c r="Q13" s="10">
        <f>F12</f>
        <v>8.6499999999999994E-2</v>
      </c>
      <c r="R13" s="10">
        <f>I12</f>
        <v>0.1595</v>
      </c>
      <c r="S13" s="10">
        <f>F17</f>
        <v>8.9499999999999996E-2</v>
      </c>
      <c r="T13" s="10">
        <f>S13</f>
        <v>8.9499999999999996E-2</v>
      </c>
      <c r="W13" s="10">
        <f>AVERAGE(Q13,R13,T13,V13)</f>
        <v>0.11183333333333334</v>
      </c>
    </row>
    <row r="14" spans="2:25" x14ac:dyDescent="0.25">
      <c r="B14" s="11"/>
      <c r="C14" s="11"/>
      <c r="D14" s="11"/>
      <c r="E14" s="11"/>
      <c r="F14" s="16">
        <f>AVERAGE(D11,E11)</f>
        <v>1.0375000000000001</v>
      </c>
      <c r="G14" s="11"/>
      <c r="H14" s="11"/>
      <c r="I14" s="11"/>
      <c r="J14" s="11"/>
      <c r="K14" s="11"/>
      <c r="L14" s="11"/>
      <c r="M14" s="18"/>
      <c r="N14" s="11"/>
      <c r="P14" s="11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</row>
    <row r="16" spans="2:25" x14ac:dyDescent="0.25">
      <c r="B16" s="10" t="s">
        <v>33</v>
      </c>
    </row>
    <row r="17" spans="2:6" x14ac:dyDescent="0.25">
      <c r="B17" s="11">
        <v>1.5625000000000001E-3</v>
      </c>
      <c r="C17" s="16" t="s">
        <v>34</v>
      </c>
      <c r="D17" s="11">
        <v>8.8999999999999996E-2</v>
      </c>
      <c r="E17" s="11">
        <v>0.09</v>
      </c>
      <c r="F17" s="18">
        <v>8.9499999999999996E-2</v>
      </c>
    </row>
    <row r="18" spans="2:6" x14ac:dyDescent="0.25">
      <c r="B18" s="11">
        <v>3.1250000000000002E-3</v>
      </c>
      <c r="C18" s="16" t="s">
        <v>34</v>
      </c>
      <c r="D18" s="11">
        <v>0.11</v>
      </c>
      <c r="E18" s="11">
        <v>0.11</v>
      </c>
      <c r="F18" s="11">
        <v>0.11</v>
      </c>
    </row>
    <row r="19" spans="2:6" x14ac:dyDescent="0.25">
      <c r="B19" s="11">
        <v>6.2500000000000003E-3</v>
      </c>
      <c r="C19" s="16" t="s">
        <v>34</v>
      </c>
      <c r="D19" s="11">
        <v>0.69099999999999995</v>
      </c>
      <c r="E19" s="11">
        <v>0.69299999999999995</v>
      </c>
      <c r="F19" s="11">
        <v>0.69199999999999995</v>
      </c>
    </row>
    <row r="20" spans="2:6" x14ac:dyDescent="0.25">
      <c r="B20" s="11">
        <v>1.2500000000000001E-2</v>
      </c>
      <c r="C20" s="16" t="s">
        <v>34</v>
      </c>
      <c r="D20" s="11">
        <v>0.94799999999999995</v>
      </c>
      <c r="E20" s="11">
        <v>0.94499999999999995</v>
      </c>
      <c r="F20" s="11">
        <v>0.9464999999999999</v>
      </c>
    </row>
    <row r="21" spans="2:6" x14ac:dyDescent="0.25">
      <c r="B21" s="11">
        <v>2.5000000000000001E-2</v>
      </c>
      <c r="C21" s="16" t="s">
        <v>34</v>
      </c>
      <c r="D21" s="11">
        <v>1.109</v>
      </c>
      <c r="E21" s="11">
        <v>1.1140000000000001</v>
      </c>
      <c r="F21" s="11">
        <v>1.1114999999999999</v>
      </c>
    </row>
    <row r="22" spans="2:6" x14ac:dyDescent="0.25">
      <c r="B22" s="11">
        <v>2.5000000000000001E-2</v>
      </c>
      <c r="C22" s="16" t="s">
        <v>34</v>
      </c>
      <c r="D22" s="11">
        <v>1.0549999999999999</v>
      </c>
      <c r="E22" s="11">
        <v>1.056</v>
      </c>
      <c r="F22" s="11">
        <v>1.0554999999999999</v>
      </c>
    </row>
    <row r="23" spans="2:6" x14ac:dyDescent="0.25">
      <c r="B23" s="11">
        <v>0.05</v>
      </c>
      <c r="C23" s="16" t="s">
        <v>34</v>
      </c>
      <c r="D23" s="11">
        <v>1.9650000000000001</v>
      </c>
      <c r="E23" s="11">
        <v>1.962</v>
      </c>
      <c r="F23" s="11">
        <v>1.9635</v>
      </c>
    </row>
    <row r="24" spans="2:6" x14ac:dyDescent="0.25">
      <c r="B24" s="11">
        <v>0.05</v>
      </c>
      <c r="C24" s="16" t="s">
        <v>34</v>
      </c>
      <c r="D24" s="11">
        <v>1.768</v>
      </c>
      <c r="E24" s="11">
        <v>1.758</v>
      </c>
      <c r="F24" s="11">
        <v>1.7629999999999999</v>
      </c>
    </row>
    <row r="25" spans="2:6" x14ac:dyDescent="0.25">
      <c r="B25" s="11">
        <v>0.1</v>
      </c>
      <c r="C25" s="16" t="s">
        <v>34</v>
      </c>
      <c r="D25" s="11">
        <v>2.016</v>
      </c>
      <c r="E25" s="11">
        <v>2.0179999999999998</v>
      </c>
      <c r="F25" s="11">
        <v>2.0169999999999999</v>
      </c>
    </row>
    <row r="26" spans="2:6" x14ac:dyDescent="0.25">
      <c r="B26" s="11">
        <v>0.1</v>
      </c>
      <c r="C26" s="16" t="s">
        <v>34</v>
      </c>
      <c r="D26" s="11">
        <v>2.0270000000000001</v>
      </c>
      <c r="E26" s="11">
        <v>2.02</v>
      </c>
      <c r="F26" s="11">
        <v>2.0235000000000003</v>
      </c>
    </row>
    <row r="27" spans="2:6" x14ac:dyDescent="0.25">
      <c r="B27" s="10" t="s">
        <v>35</v>
      </c>
    </row>
    <row r="28" spans="2:6" x14ac:dyDescent="0.25">
      <c r="B28" s="11">
        <v>3.1250000000000002E-3</v>
      </c>
      <c r="C28" s="16" t="s">
        <v>36</v>
      </c>
      <c r="D28" s="11">
        <v>0.09</v>
      </c>
      <c r="E28" s="11">
        <v>9.0999999999999998E-2</v>
      </c>
      <c r="F28" s="11">
        <v>9.0499999999999997E-2</v>
      </c>
    </row>
    <row r="29" spans="2:6" x14ac:dyDescent="0.25">
      <c r="B29" s="11">
        <v>6.2500000000000003E-3</v>
      </c>
      <c r="C29" s="16" t="s">
        <v>36</v>
      </c>
      <c r="D29" s="11">
        <v>0.81499999999999995</v>
      </c>
      <c r="E29" s="11">
        <v>0.81599999999999995</v>
      </c>
      <c r="F29" s="11">
        <v>0.81549999999999989</v>
      </c>
    </row>
    <row r="30" spans="2:6" x14ac:dyDescent="0.25">
      <c r="B30" s="11">
        <v>1.2500000000000001E-2</v>
      </c>
      <c r="C30" s="16" t="s">
        <v>36</v>
      </c>
      <c r="D30" s="11">
        <v>0.57299999999999995</v>
      </c>
      <c r="E30" s="11">
        <v>0.57199999999999995</v>
      </c>
      <c r="F30" s="11">
        <v>0.57250000000000001</v>
      </c>
    </row>
    <row r="31" spans="2:6" x14ac:dyDescent="0.25">
      <c r="B31" s="11">
        <v>1.2500000000000001E-2</v>
      </c>
      <c r="C31" s="16" t="s">
        <v>36</v>
      </c>
      <c r="D31" s="11">
        <v>0.6</v>
      </c>
      <c r="E31" s="11">
        <v>0.6</v>
      </c>
      <c r="F31" s="11">
        <v>0.6</v>
      </c>
    </row>
    <row r="32" spans="2:6" x14ac:dyDescent="0.25">
      <c r="B32" s="11">
        <v>1.2500000000000001E-2</v>
      </c>
      <c r="C32" s="16" t="s">
        <v>36</v>
      </c>
      <c r="D32" s="11">
        <v>0.56799999999999995</v>
      </c>
      <c r="E32" s="11">
        <v>0.56899999999999995</v>
      </c>
      <c r="F32" s="11">
        <v>0.56850000000000001</v>
      </c>
    </row>
    <row r="33" spans="2:22" x14ac:dyDescent="0.25">
      <c r="B33" s="11">
        <v>2.5000000000000001E-2</v>
      </c>
      <c r="C33" s="16" t="s">
        <v>36</v>
      </c>
      <c r="D33" s="11">
        <v>0.96899999999999997</v>
      </c>
      <c r="E33" s="11">
        <v>0.97099999999999997</v>
      </c>
      <c r="F33" s="11">
        <v>0.97</v>
      </c>
    </row>
    <row r="34" spans="2:22" x14ac:dyDescent="0.25">
      <c r="B34" s="11">
        <v>2.5000000000000001E-2</v>
      </c>
      <c r="C34" s="16" t="s">
        <v>36</v>
      </c>
      <c r="D34" s="11">
        <v>0.96399999999999997</v>
      </c>
      <c r="E34" s="11">
        <v>0.96399999999999997</v>
      </c>
      <c r="F34" s="11">
        <v>0.96399999999999997</v>
      </c>
    </row>
    <row r="35" spans="2:22" x14ac:dyDescent="0.25">
      <c r="B35" s="11">
        <v>0.05</v>
      </c>
      <c r="C35" s="16" t="s">
        <v>36</v>
      </c>
      <c r="D35" s="11">
        <v>1.831</v>
      </c>
      <c r="E35" s="11">
        <v>1.839</v>
      </c>
      <c r="F35" s="11">
        <v>1.835</v>
      </c>
    </row>
    <row r="36" spans="2:22" x14ac:dyDescent="0.25">
      <c r="B36" s="11">
        <v>0.05</v>
      </c>
      <c r="C36" s="16" t="s">
        <v>36</v>
      </c>
      <c r="D36" s="11">
        <v>1.6359999999999999</v>
      </c>
      <c r="E36" s="11">
        <v>1.633</v>
      </c>
      <c r="F36" s="11">
        <v>1.6345000000000001</v>
      </c>
    </row>
    <row r="37" spans="2:22" x14ac:dyDescent="0.25">
      <c r="B37" s="11">
        <v>0.1</v>
      </c>
      <c r="C37" s="16" t="s">
        <v>36</v>
      </c>
      <c r="D37" s="11">
        <v>1.9670000000000001</v>
      </c>
      <c r="E37" s="11">
        <v>1.97</v>
      </c>
      <c r="F37" s="11">
        <v>1.9685000000000001</v>
      </c>
    </row>
    <row r="38" spans="2:22" x14ac:dyDescent="0.25">
      <c r="B38" s="11">
        <v>0.1</v>
      </c>
      <c r="C38" s="16" t="s">
        <v>36</v>
      </c>
      <c r="D38" s="11">
        <v>2.016</v>
      </c>
      <c r="E38" s="11">
        <v>2.0179999999999998</v>
      </c>
      <c r="F38" s="11">
        <v>2.0169999999999999</v>
      </c>
    </row>
    <row r="45" spans="2:22" x14ac:dyDescent="0.25">
      <c r="J45" s="28" t="s">
        <v>37</v>
      </c>
      <c r="K45" s="28"/>
      <c r="L45" s="28"/>
      <c r="M45" s="28"/>
      <c r="N45" s="28"/>
      <c r="O45" s="28"/>
      <c r="Q45" s="28" t="s">
        <v>38</v>
      </c>
      <c r="R45" s="28"/>
      <c r="S45" s="28"/>
      <c r="T45" s="28"/>
      <c r="U45" s="28"/>
      <c r="V45" s="28"/>
    </row>
    <row r="46" spans="2:22" x14ac:dyDescent="0.25">
      <c r="I46" s="10" t="s">
        <v>39</v>
      </c>
      <c r="J46" s="10">
        <v>2.5000000000000001E-2</v>
      </c>
      <c r="L46" s="10">
        <v>7.7000000000000002E-3</v>
      </c>
      <c r="N46" s="10">
        <v>8.0000000000000002E-3</v>
      </c>
      <c r="P46" s="10" t="s">
        <v>39</v>
      </c>
      <c r="Q46" s="10">
        <v>4.2799999999999998E-2</v>
      </c>
      <c r="S46" s="10">
        <v>2.12E-2</v>
      </c>
      <c r="U46" s="10">
        <v>2.4299999999999999E-2</v>
      </c>
    </row>
    <row r="47" spans="2:22" x14ac:dyDescent="0.25">
      <c r="I47" s="10" t="s">
        <v>40</v>
      </c>
      <c r="J47" s="10">
        <v>8.0000000000000004E-4</v>
      </c>
      <c r="L47" s="10">
        <v>1.7299999999999999E-2</v>
      </c>
      <c r="N47" s="10">
        <v>1.6899999999999998E-2</v>
      </c>
      <c r="P47" s="10" t="s">
        <v>40</v>
      </c>
      <c r="Q47" s="10">
        <v>6.4999999999999997E-3</v>
      </c>
      <c r="S47" s="10">
        <v>2.0999999999999999E-3</v>
      </c>
      <c r="U47" s="10">
        <v>5.3E-3</v>
      </c>
    </row>
    <row r="48" spans="2:22" x14ac:dyDescent="0.25">
      <c r="I48" s="10" t="s">
        <v>41</v>
      </c>
      <c r="N48" s="10">
        <v>8.0000000000000007E-5</v>
      </c>
      <c r="P48" s="10" t="s">
        <v>41</v>
      </c>
      <c r="U48" s="10">
        <v>3.2000000000000002E-3</v>
      </c>
    </row>
    <row r="50" spans="2:22" x14ac:dyDescent="0.25">
      <c r="J50" s="29" t="s">
        <v>2</v>
      </c>
      <c r="K50" s="29"/>
      <c r="L50" s="29" t="s">
        <v>42</v>
      </c>
      <c r="M50" s="29"/>
      <c r="N50" s="29" t="s">
        <v>43</v>
      </c>
      <c r="O50" s="29"/>
      <c r="Q50" s="30" t="s">
        <v>2</v>
      </c>
      <c r="R50" s="30"/>
      <c r="S50" s="30" t="s">
        <v>42</v>
      </c>
      <c r="T50" s="30"/>
      <c r="U50" s="30" t="s">
        <v>44</v>
      </c>
      <c r="V50" s="30"/>
    </row>
    <row r="51" spans="2:22" x14ac:dyDescent="0.25">
      <c r="B51" s="7" t="s">
        <v>45</v>
      </c>
      <c r="C51" s="7" t="s">
        <v>46</v>
      </c>
      <c r="D51" s="7" t="s">
        <v>47</v>
      </c>
      <c r="E51" s="7" t="s">
        <v>48</v>
      </c>
      <c r="F51" s="7" t="s">
        <v>49</v>
      </c>
      <c r="G51" s="7" t="s">
        <v>49</v>
      </c>
      <c r="H51" s="7" t="s">
        <v>32</v>
      </c>
      <c r="J51" s="7" t="s">
        <v>50</v>
      </c>
      <c r="K51" s="7" t="s">
        <v>51</v>
      </c>
      <c r="L51" s="7" t="s">
        <v>50</v>
      </c>
      <c r="M51" s="22" t="s">
        <v>51</v>
      </c>
      <c r="N51" s="7" t="s">
        <v>50</v>
      </c>
      <c r="O51" s="7" t="s">
        <v>51</v>
      </c>
      <c r="Q51" s="7" t="s">
        <v>50</v>
      </c>
      <c r="R51" s="7" t="s">
        <v>51</v>
      </c>
      <c r="S51" s="7" t="s">
        <v>50</v>
      </c>
      <c r="T51" s="7" t="s">
        <v>51</v>
      </c>
      <c r="U51" s="7" t="s">
        <v>50</v>
      </c>
      <c r="V51" s="7" t="s">
        <v>51</v>
      </c>
    </row>
    <row r="52" spans="2:22" x14ac:dyDescent="0.25">
      <c r="B52" s="17">
        <v>43217</v>
      </c>
      <c r="C52" s="11">
        <v>1</v>
      </c>
      <c r="D52" s="11">
        <v>1.5625000000000001E-3</v>
      </c>
      <c r="E52" s="11" t="s">
        <v>18</v>
      </c>
      <c r="F52" s="11">
        <v>6.9000000000000006E-2</v>
      </c>
      <c r="G52" s="11">
        <v>6.7000000000000004E-2</v>
      </c>
      <c r="H52" s="11">
        <f>AVERAGE(F52,G52)</f>
        <v>6.8000000000000005E-2</v>
      </c>
      <c r="J52" s="10">
        <f t="shared" ref="J52:J110" si="7">$J$46*H52-$J$47</f>
        <v>9.0000000000000008E-4</v>
      </c>
      <c r="K52" s="10">
        <f>MIN(D52,J52)</f>
        <v>9.0000000000000008E-4</v>
      </c>
      <c r="L52" s="10">
        <f t="shared" ref="L52:L110" si="8">$L$46*H52^2+$L$47*H52</f>
        <v>1.2120047999999999E-3</v>
      </c>
      <c r="M52" s="23">
        <f>MIN(D52,L52)</f>
        <v>1.2120047999999999E-3</v>
      </c>
      <c r="N52" s="10">
        <f t="shared" ref="N52:N110" si="9">$N$46*H52^2+$N$47*H52+$N$48</f>
        <v>1.266192E-3</v>
      </c>
      <c r="O52" s="10">
        <f>MIN(D52,N52)</f>
        <v>1.266192E-3</v>
      </c>
      <c r="Q52" s="10">
        <f>$Q$46*H52-$Q$47</f>
        <v>-3.5895999999999996E-3</v>
      </c>
      <c r="S52" s="10">
        <f>$S$46*H52^2+$S$47*H52</f>
        <v>2.4082880000000001E-4</v>
      </c>
      <c r="T52" s="10">
        <f>MIN(D52,S52)</f>
        <v>2.4082880000000001E-4</v>
      </c>
      <c r="U52" s="10">
        <f>$U$46*H52^2-$U$47*H52+$U$48</f>
        <v>2.9519632000000002E-3</v>
      </c>
    </row>
    <row r="53" spans="2:22" x14ac:dyDescent="0.25">
      <c r="B53" s="11"/>
      <c r="C53" s="11">
        <v>1</v>
      </c>
      <c r="D53" s="11">
        <v>1.5625000000000001E-3</v>
      </c>
      <c r="E53" s="11" t="s">
        <v>18</v>
      </c>
      <c r="F53" s="11">
        <v>3.9E-2</v>
      </c>
      <c r="G53" s="11">
        <v>3.9E-2</v>
      </c>
      <c r="H53" s="11">
        <f t="shared" ref="H53:H116" si="10">AVERAGE(F53,G53)</f>
        <v>3.9E-2</v>
      </c>
      <c r="J53" s="10">
        <f t="shared" si="7"/>
        <v>1.7500000000000003E-4</v>
      </c>
      <c r="K53" s="10">
        <f t="shared" ref="K53:K110" si="11">MIN(D53,J53)</f>
        <v>1.7500000000000003E-4</v>
      </c>
      <c r="L53" s="10">
        <f t="shared" si="8"/>
        <v>6.8641169999999997E-4</v>
      </c>
      <c r="M53" s="23">
        <f t="shared" ref="M53:M110" si="12">MIN(D53,L53)</f>
        <v>6.8641169999999997E-4</v>
      </c>
      <c r="N53" s="10">
        <f t="shared" si="9"/>
        <v>7.5126799999999992E-4</v>
      </c>
      <c r="O53" s="10">
        <f t="shared" ref="O53:O110" si="13">MIN(D53,N53)</f>
        <v>7.5126799999999992E-4</v>
      </c>
      <c r="Q53" s="10">
        <f t="shared" ref="Q53:Q116" si="14">$Q$46*H53-$Q$47</f>
        <v>-4.8307999999999997E-3</v>
      </c>
      <c r="S53" s="10">
        <f t="shared" ref="S53:S116" si="15">$S$46*H53^2+$S$47*H53</f>
        <v>1.141452E-4</v>
      </c>
      <c r="T53" s="10">
        <f t="shared" ref="T53:T110" si="16">MIN(D53,S53)</f>
        <v>1.141452E-4</v>
      </c>
      <c r="U53" s="10">
        <f t="shared" ref="U53:U116" si="17">$U$46*H53^2-$U$47*H53+$U$48</f>
        <v>3.0302603E-3</v>
      </c>
    </row>
    <row r="54" spans="2:22" x14ac:dyDescent="0.25">
      <c r="B54" s="11"/>
      <c r="C54" s="11">
        <v>1</v>
      </c>
      <c r="D54" s="11">
        <v>1.5625000000000001E-3</v>
      </c>
      <c r="E54" s="11" t="s">
        <v>19</v>
      </c>
      <c r="F54" s="11">
        <v>7.6999999999999999E-2</v>
      </c>
      <c r="G54" s="11">
        <v>7.6999999999999999E-2</v>
      </c>
      <c r="H54" s="11">
        <f t="shared" si="10"/>
        <v>7.6999999999999999E-2</v>
      </c>
      <c r="J54" s="10">
        <f t="shared" si="7"/>
        <v>1.1250000000000001E-3</v>
      </c>
      <c r="K54" s="10">
        <f t="shared" si="11"/>
        <v>1.1250000000000001E-3</v>
      </c>
      <c r="L54" s="10">
        <f t="shared" si="8"/>
        <v>1.3777532999999999E-3</v>
      </c>
      <c r="M54" s="23">
        <f t="shared" si="12"/>
        <v>1.3777532999999999E-3</v>
      </c>
      <c r="N54" s="10">
        <f t="shared" si="9"/>
        <v>1.4287319999999998E-3</v>
      </c>
      <c r="O54" s="10">
        <f t="shared" si="13"/>
        <v>1.4287319999999998E-3</v>
      </c>
      <c r="Q54" s="10">
        <f t="shared" si="14"/>
        <v>-3.2044E-3</v>
      </c>
      <c r="S54" s="10">
        <f t="shared" si="15"/>
        <v>2.8739480000000001E-4</v>
      </c>
      <c r="T54" s="10">
        <f t="shared" si="16"/>
        <v>2.8739480000000001E-4</v>
      </c>
      <c r="U54" s="10">
        <f t="shared" si="17"/>
        <v>2.9359747000000003E-3</v>
      </c>
    </row>
    <row r="55" spans="2:22" x14ac:dyDescent="0.25">
      <c r="B55" s="11"/>
      <c r="C55" s="11">
        <v>1</v>
      </c>
      <c r="D55" s="11">
        <v>1.5625000000000001E-3</v>
      </c>
      <c r="E55" s="11" t="s">
        <v>19</v>
      </c>
      <c r="F55" s="11">
        <v>9.7000000000000003E-2</v>
      </c>
      <c r="G55" s="11">
        <v>9.9000000000000005E-2</v>
      </c>
      <c r="H55" s="18">
        <f t="shared" si="10"/>
        <v>9.8000000000000004E-2</v>
      </c>
      <c r="J55" s="10">
        <f t="shared" si="7"/>
        <v>1.6500000000000004E-3</v>
      </c>
      <c r="L55" s="10">
        <f t="shared" si="8"/>
        <v>1.7693507999999999E-3</v>
      </c>
      <c r="M55" s="23"/>
      <c r="N55" s="10">
        <f t="shared" si="9"/>
        <v>1.8130319999999998E-3</v>
      </c>
      <c r="Q55" s="10">
        <f t="shared" si="14"/>
        <v>-2.3055999999999997E-3</v>
      </c>
      <c r="S55" s="10">
        <f t="shared" si="15"/>
        <v>4.0940479999999999E-4</v>
      </c>
      <c r="T55" s="10">
        <f t="shared" si="16"/>
        <v>4.0940479999999999E-4</v>
      </c>
      <c r="U55" s="10">
        <f t="shared" si="17"/>
        <v>2.9139772E-3</v>
      </c>
    </row>
    <row r="56" spans="2:22" x14ac:dyDescent="0.25">
      <c r="B56" s="11"/>
      <c r="C56" s="11">
        <v>1</v>
      </c>
      <c r="D56" s="11">
        <v>1.5625000000000001E-3</v>
      </c>
      <c r="E56" s="11" t="s">
        <v>20</v>
      </c>
      <c r="F56" s="11">
        <v>0.311</v>
      </c>
      <c r="G56" s="11">
        <v>0.31</v>
      </c>
      <c r="H56" s="18">
        <f t="shared" si="10"/>
        <v>0.3105</v>
      </c>
      <c r="J56" s="10">
        <f t="shared" si="7"/>
        <v>6.9624999999999999E-3</v>
      </c>
      <c r="L56" s="10">
        <f t="shared" si="8"/>
        <v>6.1140089249999991E-3</v>
      </c>
      <c r="M56" s="23"/>
      <c r="N56" s="10">
        <f t="shared" si="9"/>
        <v>6.0987319999999999E-3</v>
      </c>
      <c r="Q56" s="10">
        <f t="shared" si="14"/>
        <v>6.7894000000000001E-3</v>
      </c>
      <c r="S56" s="10">
        <f t="shared" si="15"/>
        <v>2.6959472999999999E-3</v>
      </c>
      <c r="U56" s="10">
        <f t="shared" si="17"/>
        <v>3.8971190750000002E-3</v>
      </c>
    </row>
    <row r="57" spans="2:22" x14ac:dyDescent="0.25">
      <c r="B57" s="11"/>
      <c r="C57" s="11">
        <v>1</v>
      </c>
      <c r="D57" s="11">
        <v>1.5625000000000001E-3</v>
      </c>
      <c r="E57" s="11" t="s">
        <v>20</v>
      </c>
      <c r="F57" s="11">
        <v>0.10299999999999999</v>
      </c>
      <c r="G57" s="11">
        <v>0.1</v>
      </c>
      <c r="H57" s="18">
        <f t="shared" si="10"/>
        <v>0.10150000000000001</v>
      </c>
      <c r="J57" s="10">
        <f t="shared" si="7"/>
        <v>1.7375000000000003E-3</v>
      </c>
      <c r="L57" s="10">
        <f t="shared" si="8"/>
        <v>1.835277325E-3</v>
      </c>
      <c r="M57" s="23"/>
      <c r="N57" s="10">
        <f t="shared" si="9"/>
        <v>1.8777679999999999E-3</v>
      </c>
      <c r="Q57" s="10">
        <f t="shared" si="14"/>
        <v>-2.1557999999999994E-3</v>
      </c>
      <c r="S57" s="10">
        <f t="shared" si="15"/>
        <v>4.3155770000000002E-4</v>
      </c>
      <c r="T57" s="10">
        <f t="shared" si="16"/>
        <v>4.3155770000000002E-4</v>
      </c>
      <c r="U57" s="10">
        <f t="shared" si="17"/>
        <v>2.9123946749999999E-3</v>
      </c>
    </row>
    <row r="58" spans="2:22" x14ac:dyDescent="0.25">
      <c r="B58" s="11"/>
      <c r="C58" s="11">
        <v>1</v>
      </c>
      <c r="D58" s="11">
        <v>1.5625000000000001E-3</v>
      </c>
      <c r="E58" s="11" t="s">
        <v>21</v>
      </c>
      <c r="F58" s="11">
        <v>6.0999999999999999E-2</v>
      </c>
      <c r="G58" s="11">
        <v>6.0999999999999999E-2</v>
      </c>
      <c r="H58" s="18">
        <f t="shared" si="10"/>
        <v>6.0999999999999999E-2</v>
      </c>
      <c r="J58" s="10">
        <f t="shared" si="7"/>
        <v>7.2500000000000006E-4</v>
      </c>
      <c r="K58" s="10">
        <f t="shared" si="11"/>
        <v>7.2500000000000006E-4</v>
      </c>
      <c r="L58" s="10">
        <f t="shared" si="8"/>
        <v>1.0839516999999999E-3</v>
      </c>
      <c r="M58" s="23">
        <f t="shared" si="12"/>
        <v>1.0839516999999999E-3</v>
      </c>
      <c r="N58" s="10">
        <f t="shared" si="9"/>
        <v>1.1406679999999998E-3</v>
      </c>
      <c r="O58" s="10">
        <f t="shared" si="13"/>
        <v>1.1406679999999998E-3</v>
      </c>
      <c r="Q58" s="10">
        <f t="shared" si="14"/>
        <v>-3.8891999999999998E-3</v>
      </c>
      <c r="S58" s="10">
        <f t="shared" si="15"/>
        <v>2.0698519999999998E-4</v>
      </c>
      <c r="T58" s="10">
        <f t="shared" si="16"/>
        <v>2.0698519999999998E-4</v>
      </c>
      <c r="U58" s="10">
        <f t="shared" si="17"/>
        <v>2.9671203000000003E-3</v>
      </c>
    </row>
    <row r="59" spans="2:22" x14ac:dyDescent="0.25">
      <c r="B59" s="11"/>
      <c r="C59" s="11">
        <v>1</v>
      </c>
      <c r="D59" s="11">
        <v>1.5625000000000001E-3</v>
      </c>
      <c r="E59" s="11" t="s">
        <v>21</v>
      </c>
      <c r="F59" s="11">
        <v>0.1</v>
      </c>
      <c r="G59" s="11">
        <v>0.10100000000000001</v>
      </c>
      <c r="H59" s="18">
        <f t="shared" si="10"/>
        <v>0.10050000000000001</v>
      </c>
      <c r="J59" s="10">
        <f t="shared" si="7"/>
        <v>1.7125000000000005E-3</v>
      </c>
      <c r="L59" s="10">
        <f t="shared" si="8"/>
        <v>1.8164219250000001E-3</v>
      </c>
      <c r="M59" s="23"/>
      <c r="N59" s="10">
        <f t="shared" si="9"/>
        <v>1.859252E-3</v>
      </c>
      <c r="Q59" s="10">
        <f t="shared" si="14"/>
        <v>-2.1985999999999993E-3</v>
      </c>
      <c r="S59" s="10">
        <f t="shared" si="15"/>
        <v>4.2517530000000007E-4</v>
      </c>
      <c r="T59" s="10">
        <f t="shared" si="16"/>
        <v>4.2517530000000007E-4</v>
      </c>
      <c r="U59" s="10">
        <f t="shared" si="17"/>
        <v>2.9127860750000002E-3</v>
      </c>
    </row>
    <row r="60" spans="2:22" x14ac:dyDescent="0.25">
      <c r="B60" s="11"/>
      <c r="C60" s="11">
        <v>1</v>
      </c>
      <c r="D60" s="11">
        <v>1.5625000000000001E-3</v>
      </c>
      <c r="E60" s="16" t="s">
        <v>34</v>
      </c>
      <c r="F60" s="11">
        <v>8.8999999999999996E-2</v>
      </c>
      <c r="G60" s="11">
        <v>0.09</v>
      </c>
      <c r="H60" s="18">
        <f t="shared" si="10"/>
        <v>8.9499999999999996E-2</v>
      </c>
      <c r="J60" s="10">
        <f t="shared" si="7"/>
        <v>1.4375E-3</v>
      </c>
      <c r="K60" s="10">
        <f t="shared" si="11"/>
        <v>1.4375E-3</v>
      </c>
      <c r="L60" s="10">
        <f t="shared" si="8"/>
        <v>1.6100289250000001E-3</v>
      </c>
      <c r="M60" s="23"/>
      <c r="N60" s="10">
        <f t="shared" si="9"/>
        <v>1.6566319999999999E-3</v>
      </c>
      <c r="Q60" s="10">
        <f t="shared" si="14"/>
        <v>-2.6694000000000002E-3</v>
      </c>
      <c r="S60" s="10">
        <f t="shared" si="15"/>
        <v>3.5776729999999999E-4</v>
      </c>
      <c r="T60" s="10">
        <f t="shared" si="16"/>
        <v>3.5776729999999999E-4</v>
      </c>
      <c r="U60" s="10">
        <f t="shared" si="17"/>
        <v>2.920299075E-3</v>
      </c>
    </row>
    <row r="61" spans="2:22" x14ac:dyDescent="0.25">
      <c r="B61" s="11"/>
      <c r="C61" s="11">
        <v>1</v>
      </c>
      <c r="D61" s="11">
        <v>0</v>
      </c>
      <c r="E61" s="16" t="s">
        <v>52</v>
      </c>
      <c r="F61" s="11">
        <v>0.01</v>
      </c>
      <c r="G61" s="11">
        <v>1.0999999999999999E-2</v>
      </c>
      <c r="H61" s="11">
        <f t="shared" si="10"/>
        <v>1.0499999999999999E-2</v>
      </c>
      <c r="J61" s="10">
        <v>0</v>
      </c>
      <c r="K61" s="10">
        <f t="shared" si="11"/>
        <v>0</v>
      </c>
      <c r="L61" s="10">
        <v>0</v>
      </c>
      <c r="M61" s="23">
        <f t="shared" si="12"/>
        <v>0</v>
      </c>
      <c r="N61" s="10">
        <v>0</v>
      </c>
      <c r="O61" s="10">
        <f t="shared" si="13"/>
        <v>0</v>
      </c>
      <c r="Q61" s="10">
        <f t="shared" si="14"/>
        <v>-6.0505999999999997E-3</v>
      </c>
      <c r="R61" s="10">
        <v>0</v>
      </c>
      <c r="S61" s="10">
        <f t="shared" si="15"/>
        <v>2.4387299999999996E-5</v>
      </c>
      <c r="T61" s="10">
        <f t="shared" si="16"/>
        <v>0</v>
      </c>
      <c r="U61" s="10">
        <f t="shared" si="17"/>
        <v>3.1470290750000001E-3</v>
      </c>
      <c r="V61" s="10">
        <f t="shared" ref="V61:V110" si="18">MIN(D61,U61)</f>
        <v>0</v>
      </c>
    </row>
    <row r="62" spans="2:22" x14ac:dyDescent="0.25">
      <c r="B62" s="17">
        <v>43222</v>
      </c>
      <c r="C62" s="11">
        <v>2</v>
      </c>
      <c r="D62" s="11">
        <v>3.1250000000000002E-3</v>
      </c>
      <c r="E62" s="11" t="s">
        <v>18</v>
      </c>
      <c r="F62" s="11">
        <v>5.8000000000000003E-2</v>
      </c>
      <c r="G62" s="11">
        <v>5.8000000000000003E-2</v>
      </c>
      <c r="H62" s="11">
        <f t="shared" si="10"/>
        <v>5.8000000000000003E-2</v>
      </c>
      <c r="J62" s="10">
        <f t="shared" si="7"/>
        <v>6.5000000000000008E-4</v>
      </c>
      <c r="K62" s="10">
        <f t="shared" si="11"/>
        <v>6.5000000000000008E-4</v>
      </c>
      <c r="L62" s="10">
        <f t="shared" si="8"/>
        <v>1.0293028E-3</v>
      </c>
      <c r="M62" s="23">
        <f t="shared" si="12"/>
        <v>1.0293028E-3</v>
      </c>
      <c r="N62" s="10">
        <f t="shared" si="9"/>
        <v>1.0871119999999999E-3</v>
      </c>
      <c r="O62" s="10">
        <f t="shared" si="13"/>
        <v>1.0871119999999999E-3</v>
      </c>
      <c r="Q62" s="10">
        <f t="shared" si="14"/>
        <v>-4.0175999999999996E-3</v>
      </c>
      <c r="S62" s="10">
        <f t="shared" si="15"/>
        <v>1.9311680000000001E-4</v>
      </c>
      <c r="T62" s="10">
        <f t="shared" si="16"/>
        <v>1.9311680000000001E-4</v>
      </c>
      <c r="U62" s="10">
        <f t="shared" si="17"/>
        <v>2.9743452000000003E-3</v>
      </c>
      <c r="V62" s="10">
        <f t="shared" si="18"/>
        <v>2.9743452000000003E-3</v>
      </c>
    </row>
    <row r="63" spans="2:22" x14ac:dyDescent="0.25">
      <c r="B63" s="11"/>
      <c r="C63" s="11">
        <v>2</v>
      </c>
      <c r="D63" s="11">
        <v>3.1250000000000002E-3</v>
      </c>
      <c r="E63" s="11" t="s">
        <v>18</v>
      </c>
      <c r="F63" s="11">
        <v>4.9000000000000002E-2</v>
      </c>
      <c r="G63" s="11">
        <v>4.5999999999999999E-2</v>
      </c>
      <c r="H63" s="11">
        <f t="shared" si="10"/>
        <v>4.7500000000000001E-2</v>
      </c>
      <c r="J63" s="10">
        <f t="shared" si="7"/>
        <v>3.8750000000000015E-4</v>
      </c>
      <c r="K63" s="10">
        <f t="shared" si="11"/>
        <v>3.8750000000000015E-4</v>
      </c>
      <c r="L63" s="10">
        <f t="shared" si="8"/>
        <v>8.3912312500000004E-4</v>
      </c>
      <c r="M63" s="23">
        <f t="shared" si="12"/>
        <v>8.3912312500000004E-4</v>
      </c>
      <c r="N63" s="10">
        <f t="shared" si="9"/>
        <v>9.0079999999999999E-4</v>
      </c>
      <c r="O63" s="10">
        <f t="shared" si="13"/>
        <v>9.0079999999999999E-4</v>
      </c>
      <c r="Q63" s="10">
        <f t="shared" si="14"/>
        <v>-4.4669999999999996E-3</v>
      </c>
      <c r="S63" s="10">
        <f t="shared" si="15"/>
        <v>1.4758250000000001E-4</v>
      </c>
      <c r="T63" s="10">
        <f t="shared" si="16"/>
        <v>1.4758250000000001E-4</v>
      </c>
      <c r="U63" s="10">
        <f t="shared" si="17"/>
        <v>3.0030768750000003E-3</v>
      </c>
      <c r="V63" s="10">
        <f t="shared" si="18"/>
        <v>3.0030768750000003E-3</v>
      </c>
    </row>
    <row r="64" spans="2:22" x14ac:dyDescent="0.25">
      <c r="B64" s="11"/>
      <c r="C64" s="11">
        <v>2</v>
      </c>
      <c r="D64" s="11">
        <v>3.1250000000000002E-3</v>
      </c>
      <c r="E64" s="11" t="s">
        <v>19</v>
      </c>
      <c r="F64" s="11">
        <v>0.08</v>
      </c>
      <c r="G64" s="11">
        <v>8.1000000000000003E-2</v>
      </c>
      <c r="H64" s="11">
        <f t="shared" si="10"/>
        <v>8.0500000000000002E-2</v>
      </c>
      <c r="J64" s="10">
        <f t="shared" si="7"/>
        <v>1.2125E-3</v>
      </c>
      <c r="K64" s="10">
        <f t="shared" si="11"/>
        <v>1.2125E-3</v>
      </c>
      <c r="L64" s="10">
        <f t="shared" si="8"/>
        <v>1.442547925E-3</v>
      </c>
      <c r="M64" s="23">
        <f t="shared" si="12"/>
        <v>1.442547925E-3</v>
      </c>
      <c r="N64" s="10">
        <f t="shared" si="9"/>
        <v>1.4922919999999999E-3</v>
      </c>
      <c r="O64" s="10">
        <f t="shared" si="13"/>
        <v>1.4922919999999999E-3</v>
      </c>
      <c r="Q64" s="10">
        <f t="shared" si="14"/>
        <v>-3.0545999999999998E-3</v>
      </c>
      <c r="S64" s="10">
        <f t="shared" si="15"/>
        <v>3.0643130000000001E-4</v>
      </c>
      <c r="T64" s="10">
        <f t="shared" si="16"/>
        <v>3.0643130000000001E-4</v>
      </c>
      <c r="U64" s="10">
        <f t="shared" si="17"/>
        <v>2.9308200750000003E-3</v>
      </c>
      <c r="V64" s="10">
        <f t="shared" si="18"/>
        <v>2.9308200750000003E-3</v>
      </c>
    </row>
    <row r="65" spans="2:22" x14ac:dyDescent="0.25">
      <c r="B65" s="11"/>
      <c r="C65" s="11">
        <v>2</v>
      </c>
      <c r="D65" s="11">
        <v>3.1250000000000002E-3</v>
      </c>
      <c r="E65" s="11" t="s">
        <v>19</v>
      </c>
      <c r="F65" s="11">
        <v>0.105</v>
      </c>
      <c r="G65" s="11">
        <v>0.104</v>
      </c>
      <c r="H65" s="11">
        <f t="shared" si="10"/>
        <v>0.1045</v>
      </c>
      <c r="J65" s="10">
        <f t="shared" si="7"/>
        <v>1.8125000000000003E-3</v>
      </c>
      <c r="K65" s="10">
        <f t="shared" si="11"/>
        <v>1.8125000000000003E-3</v>
      </c>
      <c r="L65" s="10">
        <f t="shared" si="8"/>
        <v>1.891935925E-3</v>
      </c>
      <c r="M65" s="23">
        <f t="shared" si="12"/>
        <v>1.891935925E-3</v>
      </c>
      <c r="N65" s="10">
        <f t="shared" si="9"/>
        <v>1.9334119999999996E-3</v>
      </c>
      <c r="O65" s="10">
        <f t="shared" si="13"/>
        <v>1.9334119999999996E-3</v>
      </c>
      <c r="Q65" s="10">
        <f t="shared" si="14"/>
        <v>-2.0274000000000004E-3</v>
      </c>
      <c r="S65" s="10">
        <f t="shared" si="15"/>
        <v>4.5095929999999996E-4</v>
      </c>
      <c r="T65" s="10">
        <f t="shared" si="16"/>
        <v>4.5095929999999996E-4</v>
      </c>
      <c r="U65" s="10">
        <f t="shared" si="17"/>
        <v>2.9115120750000003E-3</v>
      </c>
      <c r="V65" s="10">
        <f t="shared" si="18"/>
        <v>2.9115120750000003E-3</v>
      </c>
    </row>
    <row r="66" spans="2:22" x14ac:dyDescent="0.25">
      <c r="B66" s="11"/>
      <c r="C66" s="11">
        <v>2</v>
      </c>
      <c r="D66" s="11">
        <v>3.1250000000000002E-3</v>
      </c>
      <c r="E66" s="11" t="s">
        <v>20</v>
      </c>
      <c r="F66" s="11">
        <v>0.08</v>
      </c>
      <c r="G66" s="11">
        <v>0.08</v>
      </c>
      <c r="H66" s="11">
        <f t="shared" si="10"/>
        <v>0.08</v>
      </c>
      <c r="J66" s="10">
        <f t="shared" si="7"/>
        <v>1.2000000000000001E-3</v>
      </c>
      <c r="K66" s="10">
        <f t="shared" si="11"/>
        <v>1.2000000000000001E-3</v>
      </c>
      <c r="L66" s="10">
        <f t="shared" si="8"/>
        <v>1.4332800000000001E-3</v>
      </c>
      <c r="M66" s="23">
        <f t="shared" si="12"/>
        <v>1.4332800000000001E-3</v>
      </c>
      <c r="N66" s="10">
        <f t="shared" si="9"/>
        <v>1.4831999999999998E-3</v>
      </c>
      <c r="O66" s="10">
        <f t="shared" si="13"/>
        <v>1.4831999999999998E-3</v>
      </c>
      <c r="Q66" s="10">
        <f t="shared" si="14"/>
        <v>-3.0759999999999997E-3</v>
      </c>
      <c r="S66" s="10">
        <f t="shared" si="15"/>
        <v>3.0367999999999997E-4</v>
      </c>
      <c r="T66" s="10">
        <f t="shared" si="16"/>
        <v>3.0367999999999997E-4</v>
      </c>
      <c r="U66" s="10">
        <f t="shared" si="17"/>
        <v>2.93152E-3</v>
      </c>
      <c r="V66" s="10">
        <f t="shared" si="18"/>
        <v>2.93152E-3</v>
      </c>
    </row>
    <row r="67" spans="2:22" x14ac:dyDescent="0.25">
      <c r="B67" s="11"/>
      <c r="C67" s="11">
        <v>2</v>
      </c>
      <c r="D67" s="11">
        <v>3.1250000000000002E-3</v>
      </c>
      <c r="E67" s="11" t="s">
        <v>20</v>
      </c>
      <c r="F67" s="11">
        <v>9.7000000000000003E-2</v>
      </c>
      <c r="G67" s="11">
        <v>9.8000000000000004E-2</v>
      </c>
      <c r="H67" s="11">
        <f t="shared" si="10"/>
        <v>9.7500000000000003E-2</v>
      </c>
      <c r="J67" s="10">
        <f t="shared" si="7"/>
        <v>1.6375000000000005E-3</v>
      </c>
      <c r="K67" s="10">
        <f t="shared" si="11"/>
        <v>1.6375000000000005E-3</v>
      </c>
      <c r="L67" s="10">
        <f t="shared" si="8"/>
        <v>1.759948125E-3</v>
      </c>
      <c r="M67" s="23">
        <f t="shared" si="12"/>
        <v>1.759948125E-3</v>
      </c>
      <c r="N67" s="10">
        <f t="shared" si="9"/>
        <v>1.8037999999999999E-3</v>
      </c>
      <c r="O67" s="10">
        <f t="shared" si="13"/>
        <v>1.8037999999999999E-3</v>
      </c>
      <c r="Q67" s="10">
        <f t="shared" si="14"/>
        <v>-2.3270000000000001E-3</v>
      </c>
      <c r="S67" s="10">
        <f t="shared" si="15"/>
        <v>4.0628250000000001E-4</v>
      </c>
      <c r="T67" s="10">
        <f t="shared" si="16"/>
        <v>4.0628250000000001E-4</v>
      </c>
      <c r="U67" s="10">
        <f t="shared" si="17"/>
        <v>2.9142518750000001E-3</v>
      </c>
      <c r="V67" s="10">
        <f t="shared" si="18"/>
        <v>2.9142518750000001E-3</v>
      </c>
    </row>
    <row r="68" spans="2:22" x14ac:dyDescent="0.25">
      <c r="B68" s="11"/>
      <c r="C68" s="11">
        <v>2</v>
      </c>
      <c r="D68" s="11">
        <v>3.1250000000000002E-3</v>
      </c>
      <c r="E68" s="11" t="s">
        <v>21</v>
      </c>
      <c r="F68" s="11">
        <v>7.4999999999999997E-2</v>
      </c>
      <c r="G68" s="11">
        <v>7.3999999999999996E-2</v>
      </c>
      <c r="H68" s="11">
        <f t="shared" si="10"/>
        <v>7.4499999999999997E-2</v>
      </c>
      <c r="J68" s="10">
        <f t="shared" si="7"/>
        <v>1.0625000000000001E-3</v>
      </c>
      <c r="K68" s="10">
        <f t="shared" si="11"/>
        <v>1.0625000000000001E-3</v>
      </c>
      <c r="L68" s="10">
        <f t="shared" si="8"/>
        <v>1.3315869249999998E-3</v>
      </c>
      <c r="M68" s="23">
        <f t="shared" si="12"/>
        <v>1.3315869249999998E-3</v>
      </c>
      <c r="N68" s="10">
        <f t="shared" si="9"/>
        <v>1.3834519999999999E-3</v>
      </c>
      <c r="O68" s="10">
        <f t="shared" si="13"/>
        <v>1.3834519999999999E-3</v>
      </c>
      <c r="Q68" s="10">
        <f t="shared" si="14"/>
        <v>-3.3113999999999999E-3</v>
      </c>
      <c r="S68" s="10">
        <f t="shared" si="15"/>
        <v>2.7411529999999995E-4</v>
      </c>
      <c r="T68" s="10">
        <f t="shared" si="16"/>
        <v>2.7411529999999995E-4</v>
      </c>
      <c r="U68" s="10">
        <f t="shared" si="17"/>
        <v>2.9400210750000003E-3</v>
      </c>
      <c r="V68" s="10">
        <f t="shared" si="18"/>
        <v>2.9400210750000003E-3</v>
      </c>
    </row>
    <row r="69" spans="2:22" x14ac:dyDescent="0.25">
      <c r="B69" s="11"/>
      <c r="C69" s="11">
        <v>2</v>
      </c>
      <c r="D69" s="11">
        <v>3.1250000000000002E-3</v>
      </c>
      <c r="E69" s="11" t="s">
        <v>21</v>
      </c>
      <c r="F69" s="11">
        <v>8.5999999999999993E-2</v>
      </c>
      <c r="G69" s="11">
        <v>8.5999999999999993E-2</v>
      </c>
      <c r="H69" s="11">
        <f t="shared" si="10"/>
        <v>8.5999999999999993E-2</v>
      </c>
      <c r="J69" s="10">
        <f t="shared" si="7"/>
        <v>1.3500000000000001E-3</v>
      </c>
      <c r="K69" s="10">
        <f t="shared" si="11"/>
        <v>1.3500000000000001E-3</v>
      </c>
      <c r="L69" s="10">
        <f t="shared" si="8"/>
        <v>1.5447491999999998E-3</v>
      </c>
      <c r="M69" s="23">
        <f t="shared" si="12"/>
        <v>1.5447491999999998E-3</v>
      </c>
      <c r="N69" s="10">
        <f t="shared" si="9"/>
        <v>1.5925679999999997E-3</v>
      </c>
      <c r="O69" s="10">
        <f t="shared" si="13"/>
        <v>1.5925679999999997E-3</v>
      </c>
      <c r="Q69" s="10">
        <f t="shared" si="14"/>
        <v>-2.8192E-3</v>
      </c>
      <c r="S69" s="10">
        <f t="shared" si="15"/>
        <v>3.3739519999999995E-4</v>
      </c>
      <c r="T69" s="10">
        <f t="shared" si="16"/>
        <v>3.3739519999999995E-4</v>
      </c>
      <c r="U69" s="10">
        <f t="shared" si="17"/>
        <v>2.9239228000000001E-3</v>
      </c>
      <c r="V69" s="10">
        <f t="shared" si="18"/>
        <v>2.9239228000000001E-3</v>
      </c>
    </row>
    <row r="70" spans="2:22" x14ac:dyDescent="0.25">
      <c r="B70" s="11"/>
      <c r="C70" s="11">
        <v>2</v>
      </c>
      <c r="D70" s="11">
        <v>3.1250000000000002E-3</v>
      </c>
      <c r="E70" s="16" t="s">
        <v>34</v>
      </c>
      <c r="F70" s="11">
        <v>0.11</v>
      </c>
      <c r="G70" s="11">
        <v>0.11</v>
      </c>
      <c r="H70" s="11">
        <f t="shared" si="10"/>
        <v>0.11</v>
      </c>
      <c r="J70" s="10">
        <f t="shared" si="7"/>
        <v>1.9500000000000003E-3</v>
      </c>
      <c r="K70" s="10">
        <f t="shared" si="11"/>
        <v>1.9500000000000003E-3</v>
      </c>
      <c r="L70" s="10">
        <f t="shared" si="8"/>
        <v>1.9961699999999998E-3</v>
      </c>
      <c r="M70" s="23">
        <f t="shared" si="12"/>
        <v>1.9961699999999998E-3</v>
      </c>
      <c r="N70" s="10">
        <f t="shared" si="9"/>
        <v>2.0357999999999999E-3</v>
      </c>
      <c r="O70" s="10">
        <f t="shared" si="13"/>
        <v>2.0357999999999999E-3</v>
      </c>
      <c r="Q70" s="10">
        <f t="shared" si="14"/>
        <v>-1.7920000000000002E-3</v>
      </c>
      <c r="S70" s="10">
        <f t="shared" si="15"/>
        <v>4.8751999999999997E-4</v>
      </c>
      <c r="T70" s="10">
        <f t="shared" si="16"/>
        <v>4.8751999999999997E-4</v>
      </c>
      <c r="U70" s="10">
        <f t="shared" si="17"/>
        <v>2.9110300000000002E-3</v>
      </c>
      <c r="V70" s="10">
        <f t="shared" si="18"/>
        <v>2.9110300000000002E-3</v>
      </c>
    </row>
    <row r="71" spans="2:22" x14ac:dyDescent="0.25">
      <c r="B71" s="11"/>
      <c r="C71" s="11">
        <v>2</v>
      </c>
      <c r="D71" s="11">
        <v>0</v>
      </c>
      <c r="E71" s="16" t="s">
        <v>52</v>
      </c>
      <c r="F71" s="11">
        <v>-8.9999999999999993E-3</v>
      </c>
      <c r="G71" s="11">
        <v>-8.9999999999999993E-3</v>
      </c>
      <c r="H71" s="11">
        <f t="shared" si="10"/>
        <v>-8.9999999999999993E-3</v>
      </c>
      <c r="J71" s="10">
        <v>0</v>
      </c>
      <c r="K71" s="10">
        <v>0</v>
      </c>
      <c r="L71" s="10">
        <v>0</v>
      </c>
      <c r="M71" s="23">
        <v>0</v>
      </c>
      <c r="N71" s="10">
        <v>0</v>
      </c>
      <c r="O71" s="10">
        <v>0</v>
      </c>
      <c r="Q71" s="10">
        <f t="shared" si="14"/>
        <v>-6.8851999999999993E-3</v>
      </c>
      <c r="R71" s="10">
        <v>0</v>
      </c>
      <c r="S71" s="10">
        <f t="shared" si="15"/>
        <v>-1.7182799999999998E-5</v>
      </c>
      <c r="T71" s="10">
        <v>0</v>
      </c>
      <c r="U71" s="10">
        <f t="shared" si="17"/>
        <v>3.2496683000000004E-3</v>
      </c>
      <c r="V71" s="10">
        <f t="shared" si="18"/>
        <v>0</v>
      </c>
    </row>
    <row r="72" spans="2:22" x14ac:dyDescent="0.25">
      <c r="B72" s="11"/>
      <c r="C72" s="11">
        <v>2</v>
      </c>
      <c r="D72" s="11">
        <v>3.1250000000000002E-3</v>
      </c>
      <c r="E72" s="16" t="s">
        <v>36</v>
      </c>
      <c r="F72" s="11">
        <v>0.09</v>
      </c>
      <c r="G72" s="11">
        <v>9.0999999999999998E-2</v>
      </c>
      <c r="H72" s="11">
        <f t="shared" si="10"/>
        <v>9.0499999999999997E-2</v>
      </c>
      <c r="J72" s="10">
        <f t="shared" si="7"/>
        <v>1.4625000000000003E-3</v>
      </c>
      <c r="K72" s="10">
        <f t="shared" si="11"/>
        <v>1.4625000000000003E-3</v>
      </c>
      <c r="L72" s="10">
        <f t="shared" si="8"/>
        <v>1.6287149249999998E-3</v>
      </c>
      <c r="M72" s="23">
        <f t="shared" si="12"/>
        <v>1.6287149249999998E-3</v>
      </c>
      <c r="N72" s="10">
        <f t="shared" si="9"/>
        <v>1.6749719999999998E-3</v>
      </c>
      <c r="O72" s="10">
        <f t="shared" si="13"/>
        <v>1.6749719999999998E-3</v>
      </c>
      <c r="Q72" s="10">
        <f t="shared" si="14"/>
        <v>-2.6266000000000002E-3</v>
      </c>
      <c r="S72" s="10">
        <f t="shared" si="15"/>
        <v>3.6368329999999995E-4</v>
      </c>
      <c r="T72" s="10">
        <f t="shared" si="16"/>
        <v>3.6368329999999995E-4</v>
      </c>
      <c r="U72" s="10">
        <f t="shared" si="17"/>
        <v>2.919373075E-3</v>
      </c>
      <c r="V72" s="10">
        <f t="shared" si="18"/>
        <v>2.919373075E-3</v>
      </c>
    </row>
    <row r="73" spans="2:22" x14ac:dyDescent="0.25">
      <c r="B73" s="19">
        <v>43223</v>
      </c>
      <c r="C73" s="11">
        <v>3</v>
      </c>
      <c r="D73" s="11">
        <v>6.2500000000000003E-3</v>
      </c>
      <c r="E73" s="11" t="s">
        <v>18</v>
      </c>
      <c r="F73" s="11">
        <v>0.28399999999999997</v>
      </c>
      <c r="G73" s="11">
        <v>0.28399999999999997</v>
      </c>
      <c r="H73" s="11">
        <f t="shared" si="10"/>
        <v>0.28399999999999997</v>
      </c>
      <c r="J73" s="10">
        <f t="shared" si="7"/>
        <v>6.2999999999999992E-3</v>
      </c>
      <c r="L73" s="10">
        <f t="shared" si="8"/>
        <v>5.5342511999999996E-3</v>
      </c>
      <c r="M73" s="23">
        <f t="shared" si="12"/>
        <v>5.5342511999999996E-3</v>
      </c>
      <c r="N73" s="10">
        <f t="shared" si="9"/>
        <v>5.5248479999999997E-3</v>
      </c>
      <c r="O73" s="10">
        <f t="shared" si="13"/>
        <v>5.5248479999999997E-3</v>
      </c>
      <c r="Q73" s="10">
        <f t="shared" si="14"/>
        <v>5.6551999999999982E-3</v>
      </c>
      <c r="R73" s="10">
        <f t="shared" ref="R73:R102" si="19">MIN(D73,Q73)</f>
        <v>5.6551999999999982E-3</v>
      </c>
      <c r="S73" s="10">
        <f t="shared" si="15"/>
        <v>2.3063071999999997E-3</v>
      </c>
      <c r="T73" s="10">
        <f t="shared" si="16"/>
        <v>2.3063071999999997E-3</v>
      </c>
      <c r="U73" s="10">
        <f t="shared" si="17"/>
        <v>3.6547407999999999E-3</v>
      </c>
      <c r="V73" s="10">
        <f t="shared" si="18"/>
        <v>3.6547407999999999E-3</v>
      </c>
    </row>
    <row r="74" spans="2:22" x14ac:dyDescent="0.25">
      <c r="B74" s="11"/>
      <c r="C74" s="11">
        <v>3</v>
      </c>
      <c r="D74" s="11">
        <v>6.2500000000000003E-3</v>
      </c>
      <c r="E74" s="11" t="s">
        <v>18</v>
      </c>
      <c r="F74" s="11">
        <v>0.217</v>
      </c>
      <c r="G74" s="11">
        <v>0.219</v>
      </c>
      <c r="H74" s="11">
        <f t="shared" si="10"/>
        <v>0.218</v>
      </c>
      <c r="J74" s="10">
        <f t="shared" si="7"/>
        <v>4.6499999999999996E-3</v>
      </c>
      <c r="K74" s="10">
        <f t="shared" si="11"/>
        <v>4.6499999999999996E-3</v>
      </c>
      <c r="L74" s="10">
        <f t="shared" si="8"/>
        <v>4.1373347999999997E-3</v>
      </c>
      <c r="M74" s="23">
        <f t="shared" si="12"/>
        <v>4.1373347999999997E-3</v>
      </c>
      <c r="N74" s="10">
        <f t="shared" si="9"/>
        <v>4.1443919999999993E-3</v>
      </c>
      <c r="O74" s="10">
        <f t="shared" si="13"/>
        <v>4.1443919999999993E-3</v>
      </c>
      <c r="Q74" s="10">
        <f t="shared" si="14"/>
        <v>2.8303999999999994E-3</v>
      </c>
      <c r="R74" s="10">
        <f t="shared" si="19"/>
        <v>2.8303999999999994E-3</v>
      </c>
      <c r="S74" s="10">
        <f t="shared" si="15"/>
        <v>1.4653087999999999E-3</v>
      </c>
      <c r="T74" s="10">
        <f t="shared" si="16"/>
        <v>1.4653087999999999E-3</v>
      </c>
      <c r="U74" s="10">
        <f t="shared" si="17"/>
        <v>3.1994331999999999E-3</v>
      </c>
      <c r="V74" s="10">
        <f t="shared" si="18"/>
        <v>3.1994331999999999E-3</v>
      </c>
    </row>
    <row r="75" spans="2:22" x14ac:dyDescent="0.25">
      <c r="B75" s="11"/>
      <c r="C75" s="11">
        <v>3</v>
      </c>
      <c r="D75" s="11">
        <v>6.2500000000000003E-3</v>
      </c>
      <c r="E75" s="11" t="s">
        <v>19</v>
      </c>
      <c r="F75" s="11">
        <v>0.28299999999999997</v>
      </c>
      <c r="G75" s="11">
        <v>0.28100000000000003</v>
      </c>
      <c r="H75" s="11">
        <f t="shared" si="10"/>
        <v>0.28200000000000003</v>
      </c>
      <c r="J75" s="10">
        <f t="shared" si="7"/>
        <v>6.2500000000000003E-3</v>
      </c>
      <c r="L75" s="10">
        <f t="shared" si="8"/>
        <v>5.4909348000000005E-3</v>
      </c>
      <c r="M75" s="23">
        <f t="shared" si="12"/>
        <v>5.4909348000000005E-3</v>
      </c>
      <c r="N75" s="10">
        <f t="shared" si="9"/>
        <v>5.4819919999999998E-3</v>
      </c>
      <c r="O75" s="10">
        <f t="shared" si="13"/>
        <v>5.4819919999999998E-3</v>
      </c>
      <c r="Q75" s="10">
        <f t="shared" si="14"/>
        <v>5.5696000000000001E-3</v>
      </c>
      <c r="R75" s="10">
        <f t="shared" si="19"/>
        <v>5.5696000000000001E-3</v>
      </c>
      <c r="S75" s="10">
        <f t="shared" si="15"/>
        <v>2.2781088000000003E-3</v>
      </c>
      <c r="T75" s="10">
        <f t="shared" si="16"/>
        <v>2.2781088000000003E-3</v>
      </c>
      <c r="U75" s="10">
        <f t="shared" si="17"/>
        <v>3.6378332000000001E-3</v>
      </c>
      <c r="V75" s="10">
        <f t="shared" si="18"/>
        <v>3.6378332000000001E-3</v>
      </c>
    </row>
    <row r="76" spans="2:22" x14ac:dyDescent="0.25">
      <c r="B76" s="11"/>
      <c r="C76" s="11">
        <v>3</v>
      </c>
      <c r="D76" s="11">
        <v>6.2500000000000003E-3</v>
      </c>
      <c r="E76" s="11" t="s">
        <v>19</v>
      </c>
      <c r="F76" s="11">
        <v>0.26400000000000001</v>
      </c>
      <c r="G76" s="11">
        <v>0.26400000000000001</v>
      </c>
      <c r="H76" s="11">
        <f t="shared" si="10"/>
        <v>0.26400000000000001</v>
      </c>
      <c r="J76" s="10">
        <f t="shared" si="7"/>
        <v>5.8000000000000005E-3</v>
      </c>
      <c r="K76" s="10">
        <f t="shared" si="11"/>
        <v>5.8000000000000005E-3</v>
      </c>
      <c r="L76" s="10">
        <f t="shared" si="8"/>
        <v>5.1038592000000006E-3</v>
      </c>
      <c r="M76" s="23">
        <f t="shared" si="12"/>
        <v>5.1038592000000006E-3</v>
      </c>
      <c r="N76" s="10">
        <f t="shared" si="9"/>
        <v>5.0991679999999994E-3</v>
      </c>
      <c r="O76" s="10">
        <f t="shared" si="13"/>
        <v>5.0991679999999994E-3</v>
      </c>
      <c r="Q76" s="10">
        <f t="shared" si="14"/>
        <v>4.7992000000000009E-3</v>
      </c>
      <c r="R76" s="10">
        <f t="shared" si="19"/>
        <v>4.7992000000000009E-3</v>
      </c>
      <c r="S76" s="10">
        <f t="shared" si="15"/>
        <v>2.0319552000000003E-3</v>
      </c>
      <c r="T76" s="10">
        <f t="shared" si="16"/>
        <v>2.0319552000000003E-3</v>
      </c>
      <c r="U76" s="10">
        <f t="shared" si="17"/>
        <v>3.4944128E-3</v>
      </c>
      <c r="V76" s="10">
        <f t="shared" si="18"/>
        <v>3.4944128E-3</v>
      </c>
    </row>
    <row r="77" spans="2:22" x14ac:dyDescent="0.25">
      <c r="B77" s="11"/>
      <c r="C77" s="11">
        <v>3</v>
      </c>
      <c r="D77" s="11">
        <v>6.2500000000000003E-3</v>
      </c>
      <c r="E77" s="11" t="s">
        <v>20</v>
      </c>
      <c r="F77" s="11">
        <v>0.309</v>
      </c>
      <c r="G77" s="11">
        <v>0.311</v>
      </c>
      <c r="H77" s="11">
        <f t="shared" si="10"/>
        <v>0.31</v>
      </c>
      <c r="J77" s="10">
        <f t="shared" si="7"/>
        <v>6.9499999999999996E-3</v>
      </c>
      <c r="L77" s="10">
        <f t="shared" si="8"/>
        <v>6.1029700000000001E-3</v>
      </c>
      <c r="M77" s="23">
        <f t="shared" si="12"/>
        <v>6.1029700000000001E-3</v>
      </c>
      <c r="N77" s="10">
        <f t="shared" si="9"/>
        <v>6.0878E-3</v>
      </c>
      <c r="O77" s="10">
        <f t="shared" si="13"/>
        <v>6.0878E-3</v>
      </c>
      <c r="Q77" s="10">
        <f t="shared" si="14"/>
        <v>6.7679999999999988E-3</v>
      </c>
      <c r="S77" s="10">
        <f t="shared" si="15"/>
        <v>2.6883200000000001E-3</v>
      </c>
      <c r="T77" s="10">
        <f t="shared" si="16"/>
        <v>2.6883200000000001E-3</v>
      </c>
      <c r="U77" s="10">
        <f t="shared" si="17"/>
        <v>3.8922300000000004E-3</v>
      </c>
      <c r="V77" s="10">
        <f t="shared" si="18"/>
        <v>3.8922300000000004E-3</v>
      </c>
    </row>
    <row r="78" spans="2:22" x14ac:dyDescent="0.25">
      <c r="B78" s="11"/>
      <c r="C78" s="11">
        <v>3</v>
      </c>
      <c r="D78" s="11">
        <v>6.2500000000000003E-3</v>
      </c>
      <c r="E78" s="11" t="s">
        <v>20</v>
      </c>
      <c r="F78" s="11">
        <v>0.23799999999999999</v>
      </c>
      <c r="G78" s="11">
        <v>0.23799999999999999</v>
      </c>
      <c r="H78" s="11">
        <f t="shared" si="10"/>
        <v>0.23799999999999999</v>
      </c>
      <c r="J78" s="10">
        <f t="shared" si="7"/>
        <v>5.1500000000000001E-3</v>
      </c>
      <c r="K78" s="10">
        <f t="shared" si="11"/>
        <v>5.1500000000000001E-3</v>
      </c>
      <c r="L78" s="10">
        <f t="shared" si="8"/>
        <v>4.5535587999999995E-3</v>
      </c>
      <c r="M78" s="23">
        <f t="shared" si="12"/>
        <v>4.5535587999999995E-3</v>
      </c>
      <c r="N78" s="10">
        <f t="shared" si="9"/>
        <v>4.5553519999999995E-3</v>
      </c>
      <c r="O78" s="10">
        <f t="shared" si="13"/>
        <v>4.5553519999999995E-3</v>
      </c>
      <c r="Q78" s="10">
        <f t="shared" si="14"/>
        <v>3.6863999999999985E-3</v>
      </c>
      <c r="R78" s="10">
        <f t="shared" si="19"/>
        <v>3.6863999999999985E-3</v>
      </c>
      <c r="S78" s="10">
        <f t="shared" si="15"/>
        <v>1.7006527999999998E-3</v>
      </c>
      <c r="T78" s="10">
        <f t="shared" si="16"/>
        <v>1.7006527999999998E-3</v>
      </c>
      <c r="U78" s="10">
        <f t="shared" si="17"/>
        <v>3.3150491999999997E-3</v>
      </c>
      <c r="V78" s="10">
        <f t="shared" si="18"/>
        <v>3.3150491999999997E-3</v>
      </c>
    </row>
    <row r="79" spans="2:22" x14ac:dyDescent="0.25">
      <c r="B79" s="11"/>
      <c r="C79" s="11">
        <v>3</v>
      </c>
      <c r="D79" s="11">
        <v>6.2500000000000003E-3</v>
      </c>
      <c r="E79" s="11" t="s">
        <v>21</v>
      </c>
      <c r="F79" s="11">
        <v>0.28299999999999997</v>
      </c>
      <c r="G79" s="11">
        <v>0.27900000000000003</v>
      </c>
      <c r="H79" s="11">
        <f t="shared" si="10"/>
        <v>0.28100000000000003</v>
      </c>
      <c r="J79" s="10">
        <f t="shared" si="7"/>
        <v>6.2250000000000005E-3</v>
      </c>
      <c r="K79" s="10">
        <f t="shared" si="11"/>
        <v>6.2250000000000005E-3</v>
      </c>
      <c r="L79" s="10">
        <f t="shared" si="8"/>
        <v>5.4692997000000011E-3</v>
      </c>
      <c r="M79" s="23">
        <f t="shared" si="12"/>
        <v>5.4692997000000011E-3</v>
      </c>
      <c r="N79" s="10">
        <f t="shared" si="9"/>
        <v>5.4605880000000006E-3</v>
      </c>
      <c r="O79" s="10">
        <f t="shared" si="13"/>
        <v>5.4605880000000006E-3</v>
      </c>
      <c r="Q79" s="10">
        <f t="shared" si="14"/>
        <v>5.526800000000001E-3</v>
      </c>
      <c r="R79" s="10">
        <f t="shared" si="19"/>
        <v>5.526800000000001E-3</v>
      </c>
      <c r="S79" s="10">
        <f t="shared" si="15"/>
        <v>2.2640732000000002E-3</v>
      </c>
      <c r="T79" s="10">
        <f t="shared" si="16"/>
        <v>2.2640732000000002E-3</v>
      </c>
      <c r="U79" s="10">
        <f t="shared" si="17"/>
        <v>3.6294523000000001E-3</v>
      </c>
      <c r="V79" s="10">
        <f t="shared" si="18"/>
        <v>3.6294523000000001E-3</v>
      </c>
    </row>
    <row r="80" spans="2:22" x14ac:dyDescent="0.25">
      <c r="B80" s="11"/>
      <c r="C80" s="11">
        <v>3</v>
      </c>
      <c r="D80" s="11">
        <v>6.2500000000000003E-3</v>
      </c>
      <c r="E80" s="11" t="s">
        <v>21</v>
      </c>
      <c r="F80" s="11">
        <v>0.26</v>
      </c>
      <c r="G80" s="11">
        <v>0.26100000000000001</v>
      </c>
      <c r="H80" s="11">
        <f t="shared" si="10"/>
        <v>0.26050000000000001</v>
      </c>
      <c r="J80" s="10">
        <f t="shared" si="7"/>
        <v>5.7125000000000006E-3</v>
      </c>
      <c r="K80" s="10">
        <f t="shared" si="11"/>
        <v>5.7125000000000006E-3</v>
      </c>
      <c r="L80" s="10">
        <f t="shared" si="8"/>
        <v>5.0291739249999998E-3</v>
      </c>
      <c r="M80" s="23">
        <f t="shared" si="12"/>
        <v>5.0291739249999998E-3</v>
      </c>
      <c r="N80" s="10">
        <f t="shared" si="9"/>
        <v>5.0253319999999995E-3</v>
      </c>
      <c r="O80" s="10">
        <f t="shared" si="13"/>
        <v>5.0253319999999995E-3</v>
      </c>
      <c r="Q80" s="10">
        <f t="shared" si="14"/>
        <v>4.6494000000000006E-3</v>
      </c>
      <c r="R80" s="10">
        <f t="shared" si="19"/>
        <v>4.6494000000000006E-3</v>
      </c>
      <c r="S80" s="10">
        <f t="shared" si="15"/>
        <v>1.9856873000000004E-3</v>
      </c>
      <c r="T80" s="10">
        <f t="shared" si="16"/>
        <v>1.9856873000000004E-3</v>
      </c>
      <c r="U80" s="10">
        <f t="shared" si="17"/>
        <v>3.4683540750000004E-3</v>
      </c>
      <c r="V80" s="10">
        <f t="shared" si="18"/>
        <v>3.4683540750000004E-3</v>
      </c>
    </row>
    <row r="81" spans="2:22" x14ac:dyDescent="0.25">
      <c r="B81" s="11"/>
      <c r="C81" s="11">
        <v>3</v>
      </c>
      <c r="D81" s="11">
        <v>6.2500000000000003E-3</v>
      </c>
      <c r="E81" s="16" t="s">
        <v>34</v>
      </c>
      <c r="F81" s="11">
        <v>0.69099999999999995</v>
      </c>
      <c r="G81" s="11">
        <v>0.69299999999999995</v>
      </c>
      <c r="H81" s="11">
        <f t="shared" si="10"/>
        <v>0.69199999999999995</v>
      </c>
      <c r="J81" s="10">
        <f t="shared" si="7"/>
        <v>1.6500000000000001E-2</v>
      </c>
      <c r="L81" s="10">
        <f t="shared" si="8"/>
        <v>1.5658852799999998E-2</v>
      </c>
      <c r="M81" s="23"/>
      <c r="N81" s="10">
        <f t="shared" si="9"/>
        <v>1.5605711999999997E-2</v>
      </c>
      <c r="Q81" s="10">
        <f t="shared" si="14"/>
        <v>2.3117599999999999E-2</v>
      </c>
      <c r="S81" s="10">
        <f t="shared" si="15"/>
        <v>1.1605116799999999E-2</v>
      </c>
      <c r="U81" s="10">
        <f t="shared" si="17"/>
        <v>1.1168795199999998E-2</v>
      </c>
    </row>
    <row r="82" spans="2:22" x14ac:dyDescent="0.25">
      <c r="B82" s="11"/>
      <c r="C82" s="11">
        <v>3</v>
      </c>
      <c r="D82" s="11">
        <v>0</v>
      </c>
      <c r="E82" s="16" t="s">
        <v>52</v>
      </c>
      <c r="F82" s="11">
        <v>1E-3</v>
      </c>
      <c r="G82" s="11">
        <v>2E-3</v>
      </c>
      <c r="H82" s="11">
        <f t="shared" si="10"/>
        <v>1.5E-3</v>
      </c>
      <c r="J82" s="10">
        <v>0</v>
      </c>
      <c r="K82" s="10">
        <f t="shared" si="11"/>
        <v>0</v>
      </c>
      <c r="L82" s="10">
        <v>0</v>
      </c>
      <c r="M82" s="23">
        <f t="shared" si="12"/>
        <v>0</v>
      </c>
      <c r="N82" s="10">
        <v>0</v>
      </c>
      <c r="O82" s="10">
        <f t="shared" si="13"/>
        <v>0</v>
      </c>
      <c r="Q82" s="10">
        <f t="shared" si="14"/>
        <v>-6.4357999999999993E-3</v>
      </c>
      <c r="R82" s="10">
        <v>0</v>
      </c>
      <c r="S82" s="10">
        <f t="shared" si="15"/>
        <v>3.1976999999999999E-6</v>
      </c>
      <c r="T82" s="10">
        <f t="shared" si="16"/>
        <v>0</v>
      </c>
      <c r="U82" s="10">
        <f t="shared" si="17"/>
        <v>3.1921046750000002E-3</v>
      </c>
      <c r="V82" s="10">
        <f t="shared" si="18"/>
        <v>0</v>
      </c>
    </row>
    <row r="83" spans="2:22" x14ac:dyDescent="0.25">
      <c r="B83" s="11"/>
      <c r="C83" s="11">
        <v>3</v>
      </c>
      <c r="D83" s="11">
        <v>6.2500000000000003E-3</v>
      </c>
      <c r="E83" s="16" t="s">
        <v>36</v>
      </c>
      <c r="F83" s="11">
        <v>0.81499999999999995</v>
      </c>
      <c r="G83" s="11">
        <v>0.81599999999999995</v>
      </c>
      <c r="H83" s="11">
        <f t="shared" si="10"/>
        <v>0.81549999999999989</v>
      </c>
      <c r="J83" s="10">
        <f t="shared" si="7"/>
        <v>1.9587500000000001E-2</v>
      </c>
      <c r="L83" s="10">
        <f t="shared" si="8"/>
        <v>1.9228959924999997E-2</v>
      </c>
      <c r="M83" s="23"/>
      <c r="N83" s="10">
        <f t="shared" si="9"/>
        <v>1.9182271999999997E-2</v>
      </c>
      <c r="Q83" s="10">
        <f t="shared" si="14"/>
        <v>2.8403399999999995E-2</v>
      </c>
      <c r="S83" s="10">
        <f t="shared" si="15"/>
        <v>1.5811403299999995E-2</v>
      </c>
      <c r="U83" s="10">
        <f t="shared" si="17"/>
        <v>1.5038328074999994E-2</v>
      </c>
    </row>
    <row r="84" spans="2:22" x14ac:dyDescent="0.25">
      <c r="B84" s="19">
        <v>43224</v>
      </c>
      <c r="C84" s="11">
        <v>4</v>
      </c>
      <c r="D84" s="11">
        <v>1.2500000000000001E-2</v>
      </c>
      <c r="E84" s="11" t="s">
        <v>18</v>
      </c>
      <c r="F84" s="11">
        <v>0.61499999999999999</v>
      </c>
      <c r="G84" s="11">
        <v>0.61599999999999999</v>
      </c>
      <c r="H84" s="11">
        <f t="shared" si="10"/>
        <v>0.61549999999999994</v>
      </c>
      <c r="J84" s="10">
        <f t="shared" si="7"/>
        <v>1.4587499999999998E-2</v>
      </c>
      <c r="L84" s="10">
        <f t="shared" si="8"/>
        <v>1.3565219924999998E-2</v>
      </c>
      <c r="M84" s="23"/>
      <c r="N84" s="10">
        <f t="shared" si="9"/>
        <v>1.3512671999999998E-2</v>
      </c>
      <c r="Q84" s="10">
        <f t="shared" si="14"/>
        <v>1.9843399999999997E-2</v>
      </c>
      <c r="S84" s="10">
        <f t="shared" si="15"/>
        <v>9.3239632999999981E-3</v>
      </c>
      <c r="T84" s="10">
        <f t="shared" si="16"/>
        <v>9.3239632999999981E-3</v>
      </c>
      <c r="U84" s="10">
        <f t="shared" si="17"/>
        <v>9.1436680749999982E-3</v>
      </c>
      <c r="V84" s="10">
        <f t="shared" si="18"/>
        <v>9.1436680749999982E-3</v>
      </c>
    </row>
    <row r="85" spans="2:22" x14ac:dyDescent="0.25">
      <c r="B85" s="11"/>
      <c r="C85" s="11">
        <v>4</v>
      </c>
      <c r="D85" s="11">
        <v>1.2500000000000001E-2</v>
      </c>
      <c r="E85" s="11" t="s">
        <v>18</v>
      </c>
      <c r="F85" s="11">
        <v>0.60799999999999998</v>
      </c>
      <c r="G85" s="11">
        <v>0.60599999999999998</v>
      </c>
      <c r="H85" s="11">
        <f t="shared" si="10"/>
        <v>0.60699999999999998</v>
      </c>
      <c r="J85" s="10">
        <f t="shared" si="7"/>
        <v>1.4375000000000001E-2</v>
      </c>
      <c r="L85" s="10">
        <f t="shared" si="8"/>
        <v>1.3338157299999999E-2</v>
      </c>
      <c r="M85" s="23"/>
      <c r="N85" s="10">
        <f t="shared" si="9"/>
        <v>1.3285891999999997E-2</v>
      </c>
      <c r="Q85" s="10">
        <f t="shared" si="14"/>
        <v>1.94796E-2</v>
      </c>
      <c r="S85" s="10">
        <f t="shared" si="15"/>
        <v>9.0858187999999993E-3</v>
      </c>
      <c r="T85" s="10">
        <f t="shared" si="16"/>
        <v>9.0858187999999993E-3</v>
      </c>
      <c r="U85" s="10">
        <f t="shared" si="17"/>
        <v>8.9362106999999972E-3</v>
      </c>
      <c r="V85" s="10">
        <f t="shared" si="18"/>
        <v>8.9362106999999972E-3</v>
      </c>
    </row>
    <row r="86" spans="2:22" x14ac:dyDescent="0.25">
      <c r="B86" s="11"/>
      <c r="C86" s="11">
        <v>4</v>
      </c>
      <c r="D86" s="11">
        <v>1.2500000000000001E-2</v>
      </c>
      <c r="E86" s="11" t="s">
        <v>19</v>
      </c>
      <c r="F86" s="11">
        <v>0.54800000000000004</v>
      </c>
      <c r="G86" s="11">
        <v>0.54500000000000004</v>
      </c>
      <c r="H86" s="11">
        <f t="shared" si="10"/>
        <v>0.54649999999999999</v>
      </c>
      <c r="J86" s="10">
        <f t="shared" si="7"/>
        <v>1.2862500000000001E-2</v>
      </c>
      <c r="L86" s="10">
        <f t="shared" si="8"/>
        <v>1.1754149324999999E-2</v>
      </c>
      <c r="M86" s="23">
        <f t="shared" si="12"/>
        <v>1.1754149324999999E-2</v>
      </c>
      <c r="N86" s="10">
        <f t="shared" si="9"/>
        <v>1.1705147999999999E-2</v>
      </c>
      <c r="O86" s="10">
        <f t="shared" si="13"/>
        <v>1.1705147999999999E-2</v>
      </c>
      <c r="Q86" s="10">
        <f t="shared" si="14"/>
        <v>1.6890200000000001E-2</v>
      </c>
      <c r="S86" s="10">
        <f t="shared" si="15"/>
        <v>7.479289699999999E-3</v>
      </c>
      <c r="T86" s="10">
        <f t="shared" si="16"/>
        <v>7.479289699999999E-3</v>
      </c>
      <c r="U86" s="10">
        <f t="shared" si="17"/>
        <v>7.5610426749999991E-3</v>
      </c>
      <c r="V86" s="10">
        <f t="shared" si="18"/>
        <v>7.5610426749999991E-3</v>
      </c>
    </row>
    <row r="87" spans="2:22" x14ac:dyDescent="0.25">
      <c r="B87" s="11"/>
      <c r="C87" s="11">
        <v>4</v>
      </c>
      <c r="D87" s="11">
        <v>1.2500000000000001E-2</v>
      </c>
      <c r="E87" s="11" t="s">
        <v>19</v>
      </c>
      <c r="F87" s="11">
        <v>0.55100000000000005</v>
      </c>
      <c r="G87" s="11">
        <v>0.54500000000000004</v>
      </c>
      <c r="H87" s="11">
        <f t="shared" si="10"/>
        <v>0.54800000000000004</v>
      </c>
      <c r="J87" s="10">
        <f t="shared" si="7"/>
        <v>1.2900000000000002E-2</v>
      </c>
      <c r="L87" s="10">
        <f t="shared" si="8"/>
        <v>1.17927408E-2</v>
      </c>
      <c r="M87" s="23">
        <f t="shared" si="12"/>
        <v>1.17927408E-2</v>
      </c>
      <c r="N87" s="10">
        <f t="shared" si="9"/>
        <v>1.1743632000000002E-2</v>
      </c>
      <c r="O87" s="10">
        <f t="shared" si="13"/>
        <v>1.1743632000000002E-2</v>
      </c>
      <c r="Q87" s="10">
        <f t="shared" si="14"/>
        <v>1.6954400000000001E-2</v>
      </c>
      <c r="S87" s="10">
        <f t="shared" si="15"/>
        <v>7.5172448000000013E-3</v>
      </c>
      <c r="T87" s="10">
        <f t="shared" si="16"/>
        <v>7.5172448000000013E-3</v>
      </c>
      <c r="U87" s="10">
        <f t="shared" si="17"/>
        <v>7.5929872000000016E-3</v>
      </c>
      <c r="V87" s="10">
        <f t="shared" si="18"/>
        <v>7.5929872000000016E-3</v>
      </c>
    </row>
    <row r="88" spans="2:22" x14ac:dyDescent="0.25">
      <c r="B88" s="11"/>
      <c r="C88" s="11">
        <v>4</v>
      </c>
      <c r="D88" s="11">
        <v>1.2500000000000001E-2</v>
      </c>
      <c r="E88" s="11" t="s">
        <v>20</v>
      </c>
      <c r="F88" s="11">
        <v>0.374</v>
      </c>
      <c r="G88" s="11">
        <v>0.373</v>
      </c>
      <c r="H88" s="11">
        <f t="shared" si="10"/>
        <v>0.3735</v>
      </c>
      <c r="J88" s="10">
        <f t="shared" si="7"/>
        <v>8.5375E-3</v>
      </c>
      <c r="K88" s="10">
        <f t="shared" si="11"/>
        <v>8.5375E-3</v>
      </c>
      <c r="L88" s="10">
        <f t="shared" si="8"/>
        <v>7.5357173249999999E-3</v>
      </c>
      <c r="M88" s="23">
        <f t="shared" si="12"/>
        <v>7.5357173249999999E-3</v>
      </c>
      <c r="N88" s="10">
        <f t="shared" si="9"/>
        <v>7.5081679999999991E-3</v>
      </c>
      <c r="O88" s="10">
        <f t="shared" si="13"/>
        <v>7.5081679999999991E-3</v>
      </c>
      <c r="Q88" s="10">
        <f t="shared" si="14"/>
        <v>9.4857999999999991E-3</v>
      </c>
      <c r="R88" s="10">
        <f t="shared" si="19"/>
        <v>9.4857999999999991E-3</v>
      </c>
      <c r="S88" s="10">
        <f t="shared" si="15"/>
        <v>3.7417977000000001E-3</v>
      </c>
      <c r="T88" s="10">
        <f t="shared" si="16"/>
        <v>3.7417977000000001E-3</v>
      </c>
      <c r="U88" s="10">
        <f t="shared" si="17"/>
        <v>4.6103546749999991E-3</v>
      </c>
      <c r="V88" s="10">
        <f t="shared" si="18"/>
        <v>4.6103546749999991E-3</v>
      </c>
    </row>
    <row r="89" spans="2:22" x14ac:dyDescent="0.25">
      <c r="B89" s="11"/>
      <c r="C89" s="11">
        <v>4</v>
      </c>
      <c r="D89" s="11">
        <v>1.2500000000000001E-2</v>
      </c>
      <c r="E89" s="11" t="s">
        <v>20</v>
      </c>
      <c r="F89" s="11">
        <v>0.59099999999999997</v>
      </c>
      <c r="G89" s="11">
        <v>0.59099999999999997</v>
      </c>
      <c r="H89" s="11">
        <f t="shared" si="10"/>
        <v>0.59099999999999997</v>
      </c>
      <c r="J89" s="10">
        <f t="shared" si="7"/>
        <v>1.3975E-2</v>
      </c>
      <c r="L89" s="10">
        <f t="shared" si="8"/>
        <v>1.2913763699999999E-2</v>
      </c>
      <c r="M89" s="23"/>
      <c r="N89" s="10">
        <f t="shared" si="9"/>
        <v>1.2862147999999999E-2</v>
      </c>
      <c r="Q89" s="10">
        <f t="shared" si="14"/>
        <v>1.8794799999999997E-2</v>
      </c>
      <c r="S89" s="10">
        <f t="shared" si="15"/>
        <v>8.645857199999999E-3</v>
      </c>
      <c r="T89" s="10">
        <f t="shared" si="16"/>
        <v>8.645857199999999E-3</v>
      </c>
      <c r="U89" s="10">
        <f t="shared" si="17"/>
        <v>8.5552282999999986E-3</v>
      </c>
      <c r="V89" s="10">
        <f t="shared" si="18"/>
        <v>8.5552282999999986E-3</v>
      </c>
    </row>
    <row r="90" spans="2:22" x14ac:dyDescent="0.25">
      <c r="B90" s="11"/>
      <c r="C90" s="11">
        <v>4</v>
      </c>
      <c r="D90" s="11">
        <v>1.2500000000000001E-2</v>
      </c>
      <c r="E90" s="11" t="s">
        <v>21</v>
      </c>
      <c r="F90" s="11">
        <v>0.59099999999999997</v>
      </c>
      <c r="G90" s="11">
        <v>0.59</v>
      </c>
      <c r="H90" s="11">
        <f t="shared" si="10"/>
        <v>0.59050000000000002</v>
      </c>
      <c r="J90" s="10">
        <f t="shared" si="7"/>
        <v>1.3962500000000001E-2</v>
      </c>
      <c r="L90" s="10">
        <f t="shared" si="8"/>
        <v>1.2900564925E-2</v>
      </c>
      <c r="M90" s="23"/>
      <c r="N90" s="10">
        <f t="shared" si="9"/>
        <v>1.2848972E-2</v>
      </c>
      <c r="Q90" s="10">
        <f t="shared" si="14"/>
        <v>1.8773400000000003E-2</v>
      </c>
      <c r="S90" s="10">
        <f t="shared" si="15"/>
        <v>8.6322833000000015E-3</v>
      </c>
      <c r="T90" s="10">
        <f t="shared" si="16"/>
        <v>8.6322833000000015E-3</v>
      </c>
      <c r="U90" s="10">
        <f t="shared" si="17"/>
        <v>8.543523075E-3</v>
      </c>
      <c r="V90" s="10">
        <f t="shared" si="18"/>
        <v>8.543523075E-3</v>
      </c>
    </row>
    <row r="91" spans="2:22" x14ac:dyDescent="0.25">
      <c r="B91" s="11"/>
      <c r="C91" s="11">
        <v>4</v>
      </c>
      <c r="D91" s="11">
        <v>1.2500000000000001E-2</v>
      </c>
      <c r="E91" s="11" t="s">
        <v>21</v>
      </c>
      <c r="F91" s="11">
        <v>0.59</v>
      </c>
      <c r="G91" s="11">
        <v>0.58799999999999997</v>
      </c>
      <c r="H91" s="11">
        <f t="shared" si="10"/>
        <v>0.58899999999999997</v>
      </c>
      <c r="J91" s="10">
        <f t="shared" si="7"/>
        <v>1.3925E-2</v>
      </c>
      <c r="L91" s="10">
        <f t="shared" si="8"/>
        <v>1.2860991699999999E-2</v>
      </c>
      <c r="M91" s="23"/>
      <c r="N91" s="10">
        <f t="shared" si="9"/>
        <v>1.2809467999999999E-2</v>
      </c>
      <c r="Q91" s="10">
        <f t="shared" si="14"/>
        <v>1.8709199999999999E-2</v>
      </c>
      <c r="S91" s="10">
        <f t="shared" si="15"/>
        <v>8.5916251999999995E-3</v>
      </c>
      <c r="T91" s="10">
        <f t="shared" si="16"/>
        <v>8.5916251999999995E-3</v>
      </c>
      <c r="U91" s="10">
        <f t="shared" si="17"/>
        <v>8.5084802999999994E-3</v>
      </c>
      <c r="V91" s="10">
        <f t="shared" si="18"/>
        <v>8.5084802999999994E-3</v>
      </c>
    </row>
    <row r="92" spans="2:22" x14ac:dyDescent="0.25">
      <c r="B92" s="11"/>
      <c r="C92" s="11">
        <v>4</v>
      </c>
      <c r="D92" s="11">
        <v>1.2500000000000001E-2</v>
      </c>
      <c r="E92" s="16" t="s">
        <v>34</v>
      </c>
      <c r="F92" s="11">
        <v>0.94799999999999995</v>
      </c>
      <c r="G92" s="11">
        <v>0.94499999999999995</v>
      </c>
      <c r="H92" s="11">
        <f t="shared" si="10"/>
        <v>0.9464999999999999</v>
      </c>
      <c r="J92" s="10">
        <f t="shared" si="7"/>
        <v>2.2862500000000001E-2</v>
      </c>
      <c r="L92" s="10">
        <f t="shared" si="8"/>
        <v>2.3272589324999999E-2</v>
      </c>
      <c r="M92" s="23"/>
      <c r="N92" s="10">
        <f t="shared" si="9"/>
        <v>2.3242747999999994E-2</v>
      </c>
      <c r="Q92" s="10">
        <f t="shared" si="14"/>
        <v>3.4010199999999997E-2</v>
      </c>
      <c r="S92" s="10">
        <f t="shared" si="15"/>
        <v>2.0979929699999997E-2</v>
      </c>
      <c r="U92" s="10">
        <f t="shared" si="17"/>
        <v>1.9953002674999998E-2</v>
      </c>
    </row>
    <row r="93" spans="2:22" x14ac:dyDescent="0.25">
      <c r="B93" s="11"/>
      <c r="C93" s="11">
        <v>4</v>
      </c>
      <c r="D93" s="11">
        <v>0</v>
      </c>
      <c r="E93" s="16" t="s">
        <v>52</v>
      </c>
      <c r="F93" s="11">
        <v>2.5000000000000001E-2</v>
      </c>
      <c r="G93" s="11">
        <v>2.5000000000000001E-2</v>
      </c>
      <c r="H93" s="11">
        <f t="shared" si="10"/>
        <v>2.5000000000000001E-2</v>
      </c>
      <c r="J93" s="10">
        <v>0</v>
      </c>
      <c r="L93" s="10">
        <v>0</v>
      </c>
      <c r="M93" s="23">
        <f t="shared" si="12"/>
        <v>0</v>
      </c>
      <c r="N93" s="10">
        <v>0</v>
      </c>
      <c r="O93" s="10">
        <f t="shared" si="13"/>
        <v>0</v>
      </c>
      <c r="Q93" s="10">
        <f t="shared" si="14"/>
        <v>-5.4299999999999999E-3</v>
      </c>
      <c r="R93" s="10">
        <v>0</v>
      </c>
      <c r="S93" s="10">
        <f t="shared" si="15"/>
        <v>6.5749999999999999E-5</v>
      </c>
      <c r="T93" s="10">
        <f t="shared" si="16"/>
        <v>0</v>
      </c>
      <c r="U93" s="10">
        <f t="shared" si="17"/>
        <v>3.0826875000000004E-3</v>
      </c>
      <c r="V93" s="10">
        <f t="shared" si="18"/>
        <v>0</v>
      </c>
    </row>
    <row r="94" spans="2:22" x14ac:dyDescent="0.25">
      <c r="B94" s="11"/>
      <c r="C94" s="11">
        <v>4</v>
      </c>
      <c r="D94" s="11">
        <v>1.2500000000000001E-2</v>
      </c>
      <c r="E94" s="16" t="s">
        <v>36</v>
      </c>
      <c r="F94" s="11">
        <v>0.57299999999999995</v>
      </c>
      <c r="G94" s="11">
        <v>0.57199999999999995</v>
      </c>
      <c r="H94" s="11">
        <f t="shared" si="10"/>
        <v>0.57250000000000001</v>
      </c>
      <c r="J94" s="10">
        <f t="shared" si="7"/>
        <v>1.35125E-2</v>
      </c>
      <c r="L94" s="10">
        <f t="shared" si="8"/>
        <v>1.2427973125E-2</v>
      </c>
      <c r="M94" s="23">
        <f t="shared" si="12"/>
        <v>1.2427973125E-2</v>
      </c>
      <c r="N94" s="10">
        <f t="shared" si="9"/>
        <v>1.2377300000000001E-2</v>
      </c>
      <c r="O94" s="10">
        <f t="shared" si="13"/>
        <v>1.2377300000000001E-2</v>
      </c>
      <c r="Q94" s="10">
        <f t="shared" si="14"/>
        <v>1.8003000000000002E-2</v>
      </c>
      <c r="S94" s="10">
        <f t="shared" si="15"/>
        <v>8.1506825000000008E-3</v>
      </c>
      <c r="T94" s="10">
        <f t="shared" si="16"/>
        <v>8.1506825000000008E-3</v>
      </c>
      <c r="U94" s="10">
        <f t="shared" si="17"/>
        <v>8.1302268749999986E-3</v>
      </c>
      <c r="V94" s="10">
        <f t="shared" si="18"/>
        <v>8.1302268749999986E-3</v>
      </c>
    </row>
    <row r="95" spans="2:22" x14ac:dyDescent="0.25">
      <c r="B95" s="11"/>
      <c r="C95" s="11">
        <v>4</v>
      </c>
      <c r="D95" s="11">
        <v>1.2500000000000001E-2</v>
      </c>
      <c r="E95" s="16" t="s">
        <v>36</v>
      </c>
      <c r="F95" s="11">
        <v>0.6</v>
      </c>
      <c r="G95" s="11">
        <v>0.6</v>
      </c>
      <c r="H95" s="11">
        <f t="shared" si="10"/>
        <v>0.6</v>
      </c>
      <c r="J95" s="10">
        <f t="shared" si="7"/>
        <v>1.4199999999999999E-2</v>
      </c>
      <c r="L95" s="10">
        <f t="shared" si="8"/>
        <v>1.3151999999999999E-2</v>
      </c>
      <c r="M95" s="23"/>
      <c r="N95" s="10">
        <f t="shared" si="9"/>
        <v>1.3099999999999997E-2</v>
      </c>
      <c r="Q95" s="10">
        <f t="shared" si="14"/>
        <v>1.9179999999999999E-2</v>
      </c>
      <c r="S95" s="10">
        <f t="shared" si="15"/>
        <v>8.8920000000000006E-3</v>
      </c>
      <c r="T95" s="10">
        <f t="shared" si="16"/>
        <v>8.8920000000000006E-3</v>
      </c>
      <c r="U95" s="10">
        <f t="shared" si="17"/>
        <v>8.767999999999998E-3</v>
      </c>
      <c r="V95" s="10">
        <f t="shared" si="18"/>
        <v>8.767999999999998E-3</v>
      </c>
    </row>
    <row r="96" spans="2:22" x14ac:dyDescent="0.25">
      <c r="B96" s="11"/>
      <c r="C96" s="11">
        <v>4</v>
      </c>
      <c r="D96" s="11">
        <v>1.2500000000000001E-2</v>
      </c>
      <c r="E96" s="16" t="s">
        <v>36</v>
      </c>
      <c r="F96" s="11">
        <v>0.56799999999999995</v>
      </c>
      <c r="G96" s="11">
        <v>0.56899999999999995</v>
      </c>
      <c r="H96" s="11">
        <f t="shared" si="10"/>
        <v>0.56850000000000001</v>
      </c>
      <c r="J96" s="10">
        <f t="shared" si="7"/>
        <v>1.3412500000000001E-2</v>
      </c>
      <c r="L96" s="10">
        <f t="shared" si="8"/>
        <v>1.2323630324999999E-2</v>
      </c>
      <c r="M96" s="23">
        <f t="shared" si="12"/>
        <v>1.2323630324999999E-2</v>
      </c>
      <c r="N96" s="10">
        <f t="shared" si="9"/>
        <v>1.2273187999999999E-2</v>
      </c>
      <c r="O96" s="10">
        <f t="shared" si="13"/>
        <v>1.2273187999999999E-2</v>
      </c>
      <c r="Q96" s="10">
        <f t="shared" si="14"/>
        <v>1.7831800000000002E-2</v>
      </c>
      <c r="S96" s="10">
        <f t="shared" si="15"/>
        <v>8.0455257000000002E-3</v>
      </c>
      <c r="T96" s="10">
        <f t="shared" si="16"/>
        <v>8.0455257000000002E-3</v>
      </c>
      <c r="U96" s="10">
        <f t="shared" si="17"/>
        <v>8.0405216750000005E-3</v>
      </c>
      <c r="V96" s="10">
        <f t="shared" si="18"/>
        <v>8.0405216750000005E-3</v>
      </c>
    </row>
    <row r="97" spans="2:22" x14ac:dyDescent="0.25">
      <c r="B97" s="11"/>
      <c r="C97" s="11">
        <v>5</v>
      </c>
      <c r="D97" s="11">
        <v>2.5000000000000001E-2</v>
      </c>
      <c r="E97" s="11" t="s">
        <v>18</v>
      </c>
      <c r="F97" s="11">
        <v>1.5920000000000001</v>
      </c>
      <c r="G97" s="11">
        <v>1.597</v>
      </c>
      <c r="H97" s="11">
        <f t="shared" si="10"/>
        <v>1.5945</v>
      </c>
      <c r="J97" s="10">
        <f t="shared" si="7"/>
        <v>3.90625E-2</v>
      </c>
      <c r="L97" s="10">
        <f t="shared" si="8"/>
        <v>4.7161562925000004E-2</v>
      </c>
      <c r="M97" s="23"/>
      <c r="N97" s="10">
        <f t="shared" si="9"/>
        <v>4.7366491999999996E-2</v>
      </c>
      <c r="Q97" s="10">
        <f t="shared" si="14"/>
        <v>6.1744600000000004E-2</v>
      </c>
      <c r="S97" s="10">
        <f t="shared" si="15"/>
        <v>5.7247971300000006E-2</v>
      </c>
      <c r="U97" s="10">
        <f t="shared" si="17"/>
        <v>5.6530205074999999E-2</v>
      </c>
    </row>
    <row r="98" spans="2:22" x14ac:dyDescent="0.25">
      <c r="B98" s="11"/>
      <c r="C98" s="11">
        <v>5</v>
      </c>
      <c r="D98" s="11">
        <v>2.5000000000000001E-2</v>
      </c>
      <c r="E98" s="11" t="s">
        <v>18</v>
      </c>
      <c r="F98" s="11">
        <v>1.2150000000000001</v>
      </c>
      <c r="G98" s="11">
        <v>1.214</v>
      </c>
      <c r="H98" s="11">
        <f t="shared" si="10"/>
        <v>1.2145000000000001</v>
      </c>
      <c r="J98" s="10">
        <f t="shared" si="7"/>
        <v>2.9562500000000005E-2</v>
      </c>
      <c r="L98" s="10">
        <f t="shared" si="8"/>
        <v>3.2368428925000005E-2</v>
      </c>
      <c r="M98" s="23"/>
      <c r="N98" s="10">
        <f t="shared" si="9"/>
        <v>3.2405132000000003E-2</v>
      </c>
      <c r="Q98" s="10">
        <f t="shared" si="14"/>
        <v>4.5480600000000003E-2</v>
      </c>
      <c r="S98" s="10">
        <f t="shared" si="15"/>
        <v>3.382066730000001E-2</v>
      </c>
      <c r="U98" s="10">
        <f t="shared" si="17"/>
        <v>3.2605899075000007E-2</v>
      </c>
    </row>
    <row r="99" spans="2:22" x14ac:dyDescent="0.25">
      <c r="B99" s="11"/>
      <c r="C99" s="11">
        <v>5</v>
      </c>
      <c r="D99" s="11">
        <v>2.5000000000000001E-2</v>
      </c>
      <c r="E99" s="11" t="s">
        <v>19</v>
      </c>
      <c r="F99" s="11">
        <v>0.91200000000000003</v>
      </c>
      <c r="G99" s="11">
        <v>0.90400000000000003</v>
      </c>
      <c r="H99" s="11">
        <f t="shared" si="10"/>
        <v>0.90800000000000003</v>
      </c>
      <c r="J99" s="10">
        <f t="shared" si="7"/>
        <v>2.1900000000000003E-2</v>
      </c>
      <c r="K99" s="10">
        <f t="shared" si="11"/>
        <v>2.1900000000000003E-2</v>
      </c>
      <c r="L99" s="10">
        <f t="shared" si="8"/>
        <v>2.2056772800000003E-2</v>
      </c>
      <c r="M99" s="23">
        <f t="shared" si="12"/>
        <v>2.2056772800000003E-2</v>
      </c>
      <c r="N99" s="10">
        <f t="shared" si="9"/>
        <v>2.2020912E-2</v>
      </c>
      <c r="O99" s="10">
        <f t="shared" si="13"/>
        <v>2.2020912E-2</v>
      </c>
      <c r="Q99" s="10">
        <f t="shared" si="14"/>
        <v>3.23624E-2</v>
      </c>
      <c r="S99" s="10">
        <f t="shared" si="15"/>
        <v>1.9385436800000003E-2</v>
      </c>
      <c r="T99" s="10">
        <f t="shared" si="16"/>
        <v>1.9385436800000003E-2</v>
      </c>
      <c r="U99" s="10">
        <f t="shared" si="17"/>
        <v>1.8422075200000002E-2</v>
      </c>
      <c r="V99" s="10">
        <f t="shared" si="18"/>
        <v>1.8422075200000002E-2</v>
      </c>
    </row>
    <row r="100" spans="2:22" x14ac:dyDescent="0.25">
      <c r="B100" s="11"/>
      <c r="C100" s="11">
        <v>5</v>
      </c>
      <c r="D100" s="11">
        <v>2.5000000000000001E-2</v>
      </c>
      <c r="E100" s="11" t="s">
        <v>19</v>
      </c>
      <c r="F100" s="11">
        <v>1.7390000000000001</v>
      </c>
      <c r="G100" s="11">
        <v>1.7450000000000001</v>
      </c>
      <c r="H100" s="11">
        <f t="shared" si="10"/>
        <v>1.742</v>
      </c>
      <c r="J100" s="10">
        <f t="shared" si="7"/>
        <v>4.2750000000000003E-2</v>
      </c>
      <c r="L100" s="10">
        <f t="shared" si="8"/>
        <v>5.3502742800000003E-2</v>
      </c>
      <c r="M100" s="23"/>
      <c r="N100" s="10">
        <f t="shared" si="9"/>
        <v>5.3796311999999999E-2</v>
      </c>
      <c r="Q100" s="10">
        <f t="shared" si="14"/>
        <v>6.8057599999999996E-2</v>
      </c>
      <c r="S100" s="10">
        <f t="shared" si="15"/>
        <v>6.7990956800000002E-2</v>
      </c>
      <c r="U100" s="10">
        <f t="shared" si="17"/>
        <v>6.7707305199999998E-2</v>
      </c>
    </row>
    <row r="101" spans="2:22" x14ac:dyDescent="0.25">
      <c r="B101" s="11"/>
      <c r="C101" s="11">
        <v>5</v>
      </c>
      <c r="D101" s="11">
        <v>2.5000000000000001E-2</v>
      </c>
      <c r="E101" s="11" t="s">
        <v>20</v>
      </c>
      <c r="F101" s="11">
        <v>0.64</v>
      </c>
      <c r="G101" s="11">
        <v>0.63600000000000001</v>
      </c>
      <c r="H101" s="11">
        <f t="shared" si="10"/>
        <v>0.63800000000000001</v>
      </c>
      <c r="J101" s="10">
        <f t="shared" si="7"/>
        <v>1.5150000000000002E-2</v>
      </c>
      <c r="K101" s="10">
        <f t="shared" si="11"/>
        <v>1.5150000000000002E-2</v>
      </c>
      <c r="L101" s="10">
        <f t="shared" si="8"/>
        <v>1.4171638800000001E-2</v>
      </c>
      <c r="M101" s="23">
        <f t="shared" si="12"/>
        <v>1.4171638800000001E-2</v>
      </c>
      <c r="N101" s="10">
        <f t="shared" si="9"/>
        <v>1.4118551999999999E-2</v>
      </c>
      <c r="O101" s="10">
        <f t="shared" si="13"/>
        <v>1.4118551999999999E-2</v>
      </c>
      <c r="Q101" s="10">
        <f t="shared" si="14"/>
        <v>2.0806399999999999E-2</v>
      </c>
      <c r="R101" s="10">
        <f t="shared" si="19"/>
        <v>2.0806399999999999E-2</v>
      </c>
      <c r="S101" s="10">
        <f t="shared" si="15"/>
        <v>9.9691328000000006E-3</v>
      </c>
      <c r="T101" s="10">
        <f t="shared" si="16"/>
        <v>9.9691328000000006E-3</v>
      </c>
      <c r="U101" s="10">
        <f t="shared" si="17"/>
        <v>9.7097691999999992E-3</v>
      </c>
      <c r="V101" s="10">
        <f t="shared" si="18"/>
        <v>9.7097691999999992E-3</v>
      </c>
    </row>
    <row r="102" spans="2:22" x14ac:dyDescent="0.25">
      <c r="B102" s="11"/>
      <c r="C102" s="11">
        <v>5</v>
      </c>
      <c r="D102" s="11">
        <v>2.5000000000000001E-2</v>
      </c>
      <c r="E102" s="11" t="s">
        <v>20</v>
      </c>
      <c r="F102" s="11">
        <v>0.68100000000000005</v>
      </c>
      <c r="G102" s="11">
        <v>0.67500000000000004</v>
      </c>
      <c r="H102" s="11">
        <f t="shared" si="10"/>
        <v>0.67800000000000005</v>
      </c>
      <c r="J102" s="10">
        <f t="shared" si="7"/>
        <v>1.6150000000000005E-2</v>
      </c>
      <c r="K102" s="10">
        <f t="shared" si="11"/>
        <v>1.6150000000000005E-2</v>
      </c>
      <c r="L102" s="10">
        <f t="shared" si="8"/>
        <v>1.5268966800000002E-2</v>
      </c>
      <c r="M102" s="23">
        <f t="shared" si="12"/>
        <v>1.5268966800000002E-2</v>
      </c>
      <c r="N102" s="10">
        <f t="shared" si="9"/>
        <v>1.5215672E-2</v>
      </c>
      <c r="O102" s="10">
        <f t="shared" si="13"/>
        <v>1.5215672E-2</v>
      </c>
      <c r="Q102" s="10">
        <f t="shared" si="14"/>
        <v>2.2518400000000001E-2</v>
      </c>
      <c r="R102" s="10">
        <f t="shared" si="19"/>
        <v>2.2518400000000001E-2</v>
      </c>
      <c r="S102" s="10">
        <f t="shared" si="15"/>
        <v>1.11691008E-2</v>
      </c>
      <c r="T102" s="10">
        <f t="shared" si="16"/>
        <v>1.11691008E-2</v>
      </c>
      <c r="U102" s="10">
        <f t="shared" si="17"/>
        <v>1.0776921199999999E-2</v>
      </c>
      <c r="V102" s="10">
        <f t="shared" si="18"/>
        <v>1.0776921199999999E-2</v>
      </c>
    </row>
    <row r="103" spans="2:22" x14ac:dyDescent="0.25">
      <c r="B103" s="11"/>
      <c r="C103" s="11">
        <v>5</v>
      </c>
      <c r="D103" s="11">
        <v>2.5000000000000001E-2</v>
      </c>
      <c r="E103" s="11" t="s">
        <v>21</v>
      </c>
      <c r="F103" s="11">
        <v>1.0149999999999999</v>
      </c>
      <c r="G103" s="11">
        <v>1.0109999999999999</v>
      </c>
      <c r="H103" s="11">
        <f t="shared" si="10"/>
        <v>1.0129999999999999</v>
      </c>
      <c r="J103" s="10">
        <f t="shared" si="7"/>
        <v>2.4525000000000002E-2</v>
      </c>
      <c r="K103" s="10">
        <f t="shared" si="11"/>
        <v>2.4525000000000002E-2</v>
      </c>
      <c r="L103" s="10">
        <f t="shared" si="8"/>
        <v>2.5426401299999995E-2</v>
      </c>
      <c r="M103" s="23"/>
      <c r="N103" s="10">
        <f t="shared" si="9"/>
        <v>2.5409051999999998E-2</v>
      </c>
      <c r="Q103" s="10">
        <f t="shared" si="14"/>
        <v>3.6856399999999997E-2</v>
      </c>
      <c r="S103" s="10">
        <f t="shared" si="15"/>
        <v>2.3882082799999996E-2</v>
      </c>
      <c r="T103" s="10">
        <f t="shared" si="16"/>
        <v>2.3882082799999996E-2</v>
      </c>
      <c r="U103" s="10">
        <f t="shared" si="17"/>
        <v>2.2767006699999998E-2</v>
      </c>
      <c r="V103" s="10">
        <f t="shared" si="18"/>
        <v>2.2767006699999998E-2</v>
      </c>
    </row>
    <row r="104" spans="2:22" x14ac:dyDescent="0.25">
      <c r="B104" s="11"/>
      <c r="C104" s="11">
        <v>5</v>
      </c>
      <c r="D104" s="11">
        <v>2.5000000000000001E-2</v>
      </c>
      <c r="E104" s="11" t="s">
        <v>21</v>
      </c>
      <c r="F104" s="11">
        <v>0.97099999999999997</v>
      </c>
      <c r="G104" s="11">
        <v>0.96899999999999997</v>
      </c>
      <c r="H104" s="11">
        <f t="shared" si="10"/>
        <v>0.97</v>
      </c>
      <c r="J104" s="10">
        <f t="shared" si="7"/>
        <v>2.3450000000000002E-2</v>
      </c>
      <c r="K104" s="10">
        <f t="shared" si="11"/>
        <v>2.3450000000000002E-2</v>
      </c>
      <c r="L104" s="10">
        <f t="shared" si="8"/>
        <v>2.4025929999999997E-2</v>
      </c>
      <c r="M104" s="23">
        <f t="shared" si="12"/>
        <v>2.4025929999999997E-2</v>
      </c>
      <c r="N104" s="10">
        <f t="shared" si="9"/>
        <v>2.4000199999999996E-2</v>
      </c>
      <c r="O104" s="10">
        <f t="shared" si="13"/>
        <v>2.4000199999999996E-2</v>
      </c>
      <c r="Q104" s="10">
        <f t="shared" si="14"/>
        <v>3.5015999999999999E-2</v>
      </c>
      <c r="S104" s="10">
        <f t="shared" si="15"/>
        <v>2.198408E-2</v>
      </c>
      <c r="T104" s="10">
        <f t="shared" si="16"/>
        <v>2.198408E-2</v>
      </c>
      <c r="U104" s="10">
        <f t="shared" si="17"/>
        <v>2.092287E-2</v>
      </c>
      <c r="V104" s="10">
        <f t="shared" si="18"/>
        <v>2.092287E-2</v>
      </c>
    </row>
    <row r="105" spans="2:22" x14ac:dyDescent="0.25">
      <c r="B105" s="11"/>
      <c r="C105" s="11">
        <v>5</v>
      </c>
      <c r="D105" s="11">
        <v>2.5000000000000001E-2</v>
      </c>
      <c r="E105" s="16" t="s">
        <v>34</v>
      </c>
      <c r="F105" s="11">
        <v>1.109</v>
      </c>
      <c r="G105" s="11">
        <v>1.1140000000000001</v>
      </c>
      <c r="H105" s="11">
        <f t="shared" si="10"/>
        <v>1.1114999999999999</v>
      </c>
      <c r="J105" s="10">
        <f t="shared" si="7"/>
        <v>2.6987500000000001E-2</v>
      </c>
      <c r="L105" s="10">
        <f t="shared" si="8"/>
        <v>2.8741778324999998E-2</v>
      </c>
      <c r="M105" s="23"/>
      <c r="N105" s="10">
        <f t="shared" si="9"/>
        <v>2.8747807999999996E-2</v>
      </c>
      <c r="Q105" s="10">
        <f t="shared" si="14"/>
        <v>4.1072199999999996E-2</v>
      </c>
      <c r="S105" s="10">
        <f t="shared" si="15"/>
        <v>2.8525313699999999E-2</v>
      </c>
      <c r="U105" s="10">
        <f t="shared" si="17"/>
        <v>2.7330053674999997E-2</v>
      </c>
    </row>
    <row r="106" spans="2:22" x14ac:dyDescent="0.25">
      <c r="B106" s="11"/>
      <c r="C106" s="11">
        <v>5</v>
      </c>
      <c r="D106" s="11">
        <v>2.5000000000000001E-2</v>
      </c>
      <c r="E106" s="16" t="s">
        <v>34</v>
      </c>
      <c r="F106" s="11">
        <v>1.0549999999999999</v>
      </c>
      <c r="G106" s="11">
        <v>1.056</v>
      </c>
      <c r="H106" s="11">
        <f t="shared" si="10"/>
        <v>1.0554999999999999</v>
      </c>
      <c r="J106" s="10">
        <f t="shared" si="7"/>
        <v>2.5587499999999999E-2</v>
      </c>
      <c r="L106" s="10">
        <f t="shared" si="8"/>
        <v>2.6838567924999994E-2</v>
      </c>
      <c r="M106" s="23"/>
      <c r="N106" s="10">
        <f t="shared" si="9"/>
        <v>2.6830591999999993E-2</v>
      </c>
      <c r="Q106" s="10">
        <f t="shared" si="14"/>
        <v>3.8675399999999992E-2</v>
      </c>
      <c r="S106" s="10">
        <f t="shared" si="15"/>
        <v>2.5835051299999995E-2</v>
      </c>
      <c r="U106" s="10">
        <f t="shared" si="17"/>
        <v>2.4678000074999994E-2</v>
      </c>
      <c r="V106" s="10">
        <f t="shared" si="18"/>
        <v>2.4678000074999994E-2</v>
      </c>
    </row>
    <row r="107" spans="2:22" x14ac:dyDescent="0.25">
      <c r="B107" s="11"/>
      <c r="C107" s="11">
        <v>5</v>
      </c>
      <c r="D107" s="11">
        <v>0</v>
      </c>
      <c r="E107" s="16" t="s">
        <v>52</v>
      </c>
      <c r="F107" s="11">
        <v>1.0999999999999999E-2</v>
      </c>
      <c r="G107" s="11">
        <v>1.0999999999999999E-2</v>
      </c>
      <c r="H107" s="11">
        <f t="shared" si="10"/>
        <v>1.0999999999999999E-2</v>
      </c>
      <c r="J107" s="10">
        <v>0</v>
      </c>
      <c r="K107" s="10">
        <f t="shared" si="11"/>
        <v>0</v>
      </c>
      <c r="L107" s="10">
        <v>0</v>
      </c>
      <c r="M107" s="23">
        <f t="shared" si="12"/>
        <v>0</v>
      </c>
      <c r="N107" s="10">
        <v>0</v>
      </c>
      <c r="O107" s="10">
        <f t="shared" si="13"/>
        <v>0</v>
      </c>
      <c r="Q107" s="10">
        <f t="shared" si="14"/>
        <v>-6.0292000000000002E-3</v>
      </c>
      <c r="R107" s="10">
        <v>0</v>
      </c>
      <c r="S107" s="10">
        <f t="shared" si="15"/>
        <v>2.5665199999999996E-5</v>
      </c>
      <c r="T107" s="10">
        <f t="shared" si="16"/>
        <v>0</v>
      </c>
      <c r="U107" s="10">
        <f t="shared" si="17"/>
        <v>3.1446403000000003E-3</v>
      </c>
      <c r="V107" s="10">
        <f t="shared" si="18"/>
        <v>0</v>
      </c>
    </row>
    <row r="108" spans="2:22" x14ac:dyDescent="0.25">
      <c r="B108" s="11"/>
      <c r="C108" s="11">
        <v>5</v>
      </c>
      <c r="D108" s="11">
        <v>0</v>
      </c>
      <c r="E108" s="16" t="s">
        <v>52</v>
      </c>
      <c r="F108" s="11">
        <v>0.03</v>
      </c>
      <c r="G108" s="11">
        <v>2.9000000000000001E-2</v>
      </c>
      <c r="H108" s="11">
        <f t="shared" si="10"/>
        <v>2.9499999999999998E-2</v>
      </c>
      <c r="J108" s="10">
        <v>0</v>
      </c>
      <c r="K108" s="10">
        <f t="shared" si="11"/>
        <v>0</v>
      </c>
      <c r="L108" s="10">
        <v>0</v>
      </c>
      <c r="M108" s="23">
        <f t="shared" si="12"/>
        <v>0</v>
      </c>
      <c r="N108" s="10">
        <v>0</v>
      </c>
      <c r="O108" s="10">
        <f t="shared" si="13"/>
        <v>0</v>
      </c>
      <c r="Q108" s="10">
        <f t="shared" si="14"/>
        <v>-5.2373999999999997E-3</v>
      </c>
      <c r="R108" s="10">
        <v>0</v>
      </c>
      <c r="S108" s="10">
        <f t="shared" si="15"/>
        <v>8.0399299999999981E-5</v>
      </c>
      <c r="T108" s="10">
        <f t="shared" si="16"/>
        <v>0</v>
      </c>
      <c r="U108" s="10">
        <f t="shared" si="17"/>
        <v>3.0647970750000003E-3</v>
      </c>
      <c r="V108" s="10">
        <f t="shared" si="18"/>
        <v>0</v>
      </c>
    </row>
    <row r="109" spans="2:22" x14ac:dyDescent="0.25">
      <c r="B109" s="11"/>
      <c r="C109" s="11">
        <v>5</v>
      </c>
      <c r="D109" s="11">
        <v>2.5000000000000001E-2</v>
      </c>
      <c r="E109" s="16" t="s">
        <v>36</v>
      </c>
      <c r="F109" s="11">
        <v>0.96899999999999997</v>
      </c>
      <c r="G109" s="11">
        <v>0.97099999999999997</v>
      </c>
      <c r="H109" s="11">
        <f t="shared" si="10"/>
        <v>0.97</v>
      </c>
      <c r="J109" s="10">
        <f t="shared" si="7"/>
        <v>2.3450000000000002E-2</v>
      </c>
      <c r="K109" s="10">
        <f t="shared" si="11"/>
        <v>2.3450000000000002E-2</v>
      </c>
      <c r="L109" s="10">
        <f t="shared" si="8"/>
        <v>2.4025929999999997E-2</v>
      </c>
      <c r="M109" s="23">
        <f t="shared" si="12"/>
        <v>2.4025929999999997E-2</v>
      </c>
      <c r="N109" s="10">
        <f t="shared" si="9"/>
        <v>2.4000199999999996E-2</v>
      </c>
      <c r="O109" s="10">
        <f t="shared" si="13"/>
        <v>2.4000199999999996E-2</v>
      </c>
      <c r="Q109" s="10">
        <f t="shared" si="14"/>
        <v>3.5015999999999999E-2</v>
      </c>
      <c r="S109" s="10">
        <f t="shared" si="15"/>
        <v>2.198408E-2</v>
      </c>
      <c r="T109" s="10">
        <f t="shared" si="16"/>
        <v>2.198408E-2</v>
      </c>
      <c r="U109" s="10">
        <f t="shared" si="17"/>
        <v>2.092287E-2</v>
      </c>
      <c r="V109" s="10">
        <f t="shared" si="18"/>
        <v>2.092287E-2</v>
      </c>
    </row>
    <row r="110" spans="2:22" x14ac:dyDescent="0.25">
      <c r="B110" s="11"/>
      <c r="C110" s="11">
        <v>5</v>
      </c>
      <c r="D110" s="11">
        <v>2.5000000000000001E-2</v>
      </c>
      <c r="E110" s="16" t="s">
        <v>36</v>
      </c>
      <c r="F110" s="11">
        <v>0.96399999999999997</v>
      </c>
      <c r="G110" s="11">
        <v>0.96399999999999997</v>
      </c>
      <c r="H110" s="11">
        <f t="shared" si="10"/>
        <v>0.96399999999999997</v>
      </c>
      <c r="J110" s="10">
        <f t="shared" si="7"/>
        <v>2.3300000000000001E-2</v>
      </c>
      <c r="K110" s="10">
        <f t="shared" si="11"/>
        <v>2.3300000000000001E-2</v>
      </c>
      <c r="L110" s="10">
        <f t="shared" si="8"/>
        <v>2.3832779200000001E-2</v>
      </c>
      <c r="M110" s="23">
        <f t="shared" si="12"/>
        <v>2.3832779200000001E-2</v>
      </c>
      <c r="N110" s="10">
        <f t="shared" si="9"/>
        <v>2.3805967999999997E-2</v>
      </c>
      <c r="O110" s="10">
        <f t="shared" si="13"/>
        <v>2.3805967999999997E-2</v>
      </c>
      <c r="Q110" s="10">
        <f t="shared" si="14"/>
        <v>3.4759199999999997E-2</v>
      </c>
      <c r="S110" s="10">
        <f t="shared" si="15"/>
        <v>2.1725475199999997E-2</v>
      </c>
      <c r="T110" s="10">
        <f t="shared" si="16"/>
        <v>2.1725475199999997E-2</v>
      </c>
      <c r="U110" s="10">
        <f t="shared" si="17"/>
        <v>2.0672692799999996E-2</v>
      </c>
      <c r="V110" s="10">
        <f t="shared" si="18"/>
        <v>2.0672692799999996E-2</v>
      </c>
    </row>
    <row r="111" spans="2:22" x14ac:dyDescent="0.25">
      <c r="B111" s="11"/>
      <c r="C111" s="11">
        <v>6</v>
      </c>
      <c r="D111" s="11">
        <v>0.05</v>
      </c>
      <c r="E111" s="11" t="s">
        <v>18</v>
      </c>
      <c r="F111" s="11">
        <v>1.77</v>
      </c>
      <c r="G111" s="11">
        <v>1.7649999999999999</v>
      </c>
      <c r="H111" s="11">
        <f t="shared" si="10"/>
        <v>1.7675000000000001</v>
      </c>
      <c r="Q111" s="10">
        <f t="shared" si="14"/>
        <v>6.9148999999999988E-2</v>
      </c>
      <c r="S111" s="10">
        <f t="shared" si="15"/>
        <v>6.9941742500000001E-2</v>
      </c>
      <c r="U111" s="10">
        <f t="shared" si="17"/>
        <v>6.9746816874999992E-2</v>
      </c>
    </row>
    <row r="112" spans="2:22" x14ac:dyDescent="0.25">
      <c r="B112" s="11"/>
      <c r="C112" s="11">
        <v>6</v>
      </c>
      <c r="D112" s="11">
        <v>0.05</v>
      </c>
      <c r="E112" s="11" t="s">
        <v>18</v>
      </c>
      <c r="F112" s="11">
        <v>1.629</v>
      </c>
      <c r="G112" s="11">
        <v>1.627</v>
      </c>
      <c r="H112" s="11">
        <f t="shared" si="10"/>
        <v>1.6280000000000001</v>
      </c>
      <c r="Q112" s="10">
        <f t="shared" si="14"/>
        <v>6.3178399999999996E-2</v>
      </c>
      <c r="S112" s="10">
        <f t="shared" si="15"/>
        <v>5.9606940800000008E-2</v>
      </c>
      <c r="U112" s="10">
        <f t="shared" si="17"/>
        <v>5.8975931199999998E-2</v>
      </c>
    </row>
    <row r="113" spans="2:22" x14ac:dyDescent="0.25">
      <c r="B113" s="11"/>
      <c r="C113" s="11">
        <v>6</v>
      </c>
      <c r="D113" s="11">
        <v>0.05</v>
      </c>
      <c r="E113" s="11" t="s">
        <v>19</v>
      </c>
      <c r="F113" s="11">
        <v>1.7190000000000001</v>
      </c>
      <c r="G113" s="11">
        <v>1.716</v>
      </c>
      <c r="H113" s="11">
        <f t="shared" si="10"/>
        <v>1.7175</v>
      </c>
      <c r="Q113" s="10">
        <f t="shared" si="14"/>
        <v>6.7008999999999985E-2</v>
      </c>
      <c r="S113" s="10">
        <f t="shared" si="15"/>
        <v>6.6142642500000001E-2</v>
      </c>
      <c r="U113" s="10">
        <f t="shared" si="17"/>
        <v>6.5777541874999998E-2</v>
      </c>
    </row>
    <row r="114" spans="2:22" x14ac:dyDescent="0.25">
      <c r="B114" s="11"/>
      <c r="C114" s="11">
        <v>6</v>
      </c>
      <c r="D114" s="11">
        <v>0.05</v>
      </c>
      <c r="E114" s="11" t="s">
        <v>19</v>
      </c>
      <c r="F114" s="11">
        <v>1.6919999999999999</v>
      </c>
      <c r="G114" s="11">
        <v>1.6890000000000001</v>
      </c>
      <c r="H114" s="11">
        <f t="shared" si="10"/>
        <v>1.6905000000000001</v>
      </c>
      <c r="Q114" s="10">
        <f t="shared" si="14"/>
        <v>6.5853399999999992E-2</v>
      </c>
      <c r="S114" s="10">
        <f t="shared" si="15"/>
        <v>6.4135203300000013E-2</v>
      </c>
      <c r="U114" s="10">
        <f t="shared" si="17"/>
        <v>6.3684653075E-2</v>
      </c>
    </row>
    <row r="115" spans="2:22" x14ac:dyDescent="0.25">
      <c r="B115" s="11"/>
      <c r="C115" s="11">
        <v>6</v>
      </c>
      <c r="D115" s="11">
        <v>0.05</v>
      </c>
      <c r="E115" s="11" t="s">
        <v>20</v>
      </c>
      <c r="F115" s="11">
        <v>1.744</v>
      </c>
      <c r="G115" s="11">
        <v>1.746</v>
      </c>
      <c r="H115" s="11">
        <f t="shared" si="10"/>
        <v>1.7450000000000001</v>
      </c>
      <c r="Q115" s="10">
        <f t="shared" si="14"/>
        <v>6.8185999999999997E-2</v>
      </c>
      <c r="S115" s="10">
        <f t="shared" si="15"/>
        <v>6.8219030000000014E-2</v>
      </c>
      <c r="U115" s="10">
        <f t="shared" si="17"/>
        <v>6.7945607499999991E-2</v>
      </c>
    </row>
    <row r="116" spans="2:22" x14ac:dyDescent="0.25">
      <c r="B116" s="11"/>
      <c r="C116" s="11">
        <v>6</v>
      </c>
      <c r="D116" s="11">
        <v>0.05</v>
      </c>
      <c r="E116" s="11" t="s">
        <v>20</v>
      </c>
      <c r="F116" s="11">
        <v>1.65</v>
      </c>
      <c r="G116" s="11">
        <v>1.6539999999999999</v>
      </c>
      <c r="H116" s="11">
        <f t="shared" si="10"/>
        <v>1.6519999999999999</v>
      </c>
      <c r="Q116" s="10">
        <f t="shared" si="14"/>
        <v>6.4205599999999988E-2</v>
      </c>
      <c r="S116" s="10">
        <f t="shared" si="15"/>
        <v>6.1326204799999992E-2</v>
      </c>
      <c r="U116" s="10">
        <f t="shared" si="17"/>
        <v>6.076162719999998E-2</v>
      </c>
    </row>
    <row r="117" spans="2:22" x14ac:dyDescent="0.25">
      <c r="B117" s="11"/>
      <c r="C117" s="11">
        <v>6</v>
      </c>
      <c r="D117" s="11">
        <v>0.05</v>
      </c>
      <c r="E117" s="11" t="s">
        <v>21</v>
      </c>
      <c r="F117" s="11">
        <v>1.6930000000000001</v>
      </c>
      <c r="G117" s="11">
        <v>1.6919999999999999</v>
      </c>
      <c r="H117" s="11">
        <f t="shared" ref="H117:H138" si="20">AVERAGE(F117,G117)</f>
        <v>1.6924999999999999</v>
      </c>
      <c r="Q117" s="10">
        <f t="shared" ref="Q117:Q138" si="21">$Q$46*H117-$Q$47</f>
        <v>6.5938999999999984E-2</v>
      </c>
      <c r="S117" s="10">
        <f t="shared" ref="S117:S138" si="22">$S$46*H117^2+$S$47*H117</f>
        <v>6.4282842499999993E-2</v>
      </c>
      <c r="U117" s="10">
        <f t="shared" ref="U117:U138" si="23">$U$46*H117^2-$U$47*H117+$U$48</f>
        <v>6.3838466874999986E-2</v>
      </c>
    </row>
    <row r="118" spans="2:22" x14ac:dyDescent="0.25">
      <c r="B118" s="11"/>
      <c r="C118" s="11">
        <v>6</v>
      </c>
      <c r="D118" s="11">
        <v>0.05</v>
      </c>
      <c r="E118" s="11" t="s">
        <v>21</v>
      </c>
      <c r="F118" s="11">
        <v>1.7729999999999999</v>
      </c>
      <c r="G118" s="11">
        <v>1.76</v>
      </c>
      <c r="H118" s="11">
        <f t="shared" si="20"/>
        <v>1.7665</v>
      </c>
      <c r="Q118" s="10">
        <f t="shared" si="21"/>
        <v>6.9106199999999993E-2</v>
      </c>
      <c r="S118" s="10">
        <f t="shared" si="22"/>
        <v>6.9864721699999993E-2</v>
      </c>
      <c r="U118" s="10">
        <f t="shared" si="23"/>
        <v>6.9666240674999991E-2</v>
      </c>
    </row>
    <row r="119" spans="2:22" x14ac:dyDescent="0.25">
      <c r="B119" s="11"/>
      <c r="C119" s="11">
        <v>6</v>
      </c>
      <c r="D119" s="11">
        <v>0.05</v>
      </c>
      <c r="E119" s="16" t="s">
        <v>34</v>
      </c>
      <c r="F119" s="11">
        <v>1.9650000000000001</v>
      </c>
      <c r="G119" s="11">
        <v>1.962</v>
      </c>
      <c r="H119" s="11">
        <f t="shared" si="20"/>
        <v>1.9635</v>
      </c>
      <c r="Q119" s="10">
        <f t="shared" si="21"/>
        <v>7.753779999999999E-2</v>
      </c>
      <c r="S119" s="10">
        <f t="shared" si="22"/>
        <v>8.5856393700000005E-2</v>
      </c>
      <c r="U119" s="10">
        <f t="shared" si="23"/>
        <v>8.6478023674999988E-2</v>
      </c>
    </row>
    <row r="120" spans="2:22" x14ac:dyDescent="0.25">
      <c r="B120" s="11"/>
      <c r="C120" s="11">
        <v>6</v>
      </c>
      <c r="D120" s="11">
        <v>0.05</v>
      </c>
      <c r="E120" s="16" t="s">
        <v>34</v>
      </c>
      <c r="F120" s="11">
        <v>1.768</v>
      </c>
      <c r="G120" s="11">
        <v>1.758</v>
      </c>
      <c r="H120" s="11">
        <f t="shared" si="20"/>
        <v>1.7629999999999999</v>
      </c>
      <c r="Q120" s="10">
        <f t="shared" si="21"/>
        <v>6.8956399999999987E-2</v>
      </c>
      <c r="S120" s="10">
        <f t="shared" si="22"/>
        <v>6.9595482799999997E-2</v>
      </c>
      <c r="U120" s="10">
        <f t="shared" si="23"/>
        <v>6.9384606699999976E-2</v>
      </c>
    </row>
    <row r="121" spans="2:22" x14ac:dyDescent="0.25">
      <c r="B121" s="11"/>
      <c r="C121" s="11">
        <v>6</v>
      </c>
      <c r="D121" s="11">
        <v>0</v>
      </c>
      <c r="E121" s="16" t="s">
        <v>52</v>
      </c>
      <c r="F121" s="11">
        <v>2.8000000000000001E-2</v>
      </c>
      <c r="G121" s="11">
        <v>2.7E-2</v>
      </c>
      <c r="H121" s="11">
        <f t="shared" si="20"/>
        <v>2.75E-2</v>
      </c>
      <c r="Q121" s="10">
        <f t="shared" si="21"/>
        <v>-5.3229999999999996E-3</v>
      </c>
      <c r="R121" s="10">
        <v>0</v>
      </c>
      <c r="S121" s="10">
        <f t="shared" si="22"/>
        <v>7.37825E-5</v>
      </c>
      <c r="T121" s="10">
        <f t="shared" ref="T121:T138" si="24">MIN(D121,S121)</f>
        <v>0</v>
      </c>
      <c r="U121" s="10">
        <f t="shared" si="23"/>
        <v>3.0726268750000001E-3</v>
      </c>
      <c r="V121" s="10">
        <f t="shared" ref="V121:V138" si="25">MIN(D121,U121)</f>
        <v>0</v>
      </c>
    </row>
    <row r="122" spans="2:22" x14ac:dyDescent="0.25">
      <c r="B122" s="11"/>
      <c r="C122" s="11">
        <v>6</v>
      </c>
      <c r="D122" s="11">
        <v>0</v>
      </c>
      <c r="E122" s="16" t="s">
        <v>52</v>
      </c>
      <c r="F122" s="11">
        <v>0.04</v>
      </c>
      <c r="G122" s="11">
        <v>0.04</v>
      </c>
      <c r="H122" s="11">
        <f t="shared" si="20"/>
        <v>0.04</v>
      </c>
      <c r="Q122" s="10">
        <f t="shared" si="21"/>
        <v>-4.7879999999999997E-3</v>
      </c>
      <c r="R122" s="10">
        <v>0</v>
      </c>
      <c r="S122" s="10">
        <f t="shared" si="22"/>
        <v>1.1792E-4</v>
      </c>
      <c r="T122" s="10">
        <f t="shared" si="24"/>
        <v>0</v>
      </c>
      <c r="U122" s="10">
        <f t="shared" si="23"/>
        <v>3.02688E-3</v>
      </c>
      <c r="V122" s="10">
        <f t="shared" si="25"/>
        <v>0</v>
      </c>
    </row>
    <row r="123" spans="2:22" x14ac:dyDescent="0.25">
      <c r="B123" s="11"/>
      <c r="C123" s="11">
        <v>6</v>
      </c>
      <c r="D123" s="11">
        <v>0.05</v>
      </c>
      <c r="E123" s="16" t="s">
        <v>36</v>
      </c>
      <c r="F123" s="11">
        <v>1.831</v>
      </c>
      <c r="G123" s="11">
        <v>1.839</v>
      </c>
      <c r="H123" s="11">
        <f t="shared" si="20"/>
        <v>1.835</v>
      </c>
      <c r="Q123" s="10">
        <f t="shared" si="21"/>
        <v>7.2037999999999991E-2</v>
      </c>
      <c r="S123" s="10">
        <f t="shared" si="22"/>
        <v>7.5238669999999994E-2</v>
      </c>
      <c r="U123" s="10">
        <f t="shared" si="23"/>
        <v>7.5298067499999996E-2</v>
      </c>
    </row>
    <row r="124" spans="2:22" x14ac:dyDescent="0.25">
      <c r="B124" s="11"/>
      <c r="C124" s="11">
        <v>6</v>
      </c>
      <c r="D124" s="11">
        <v>0.05</v>
      </c>
      <c r="E124" s="16" t="s">
        <v>36</v>
      </c>
      <c r="F124" s="11">
        <v>1.6359999999999999</v>
      </c>
      <c r="G124" s="11">
        <v>1.633</v>
      </c>
      <c r="H124" s="11">
        <f t="shared" si="20"/>
        <v>1.6345000000000001</v>
      </c>
      <c r="Q124" s="10">
        <f t="shared" si="21"/>
        <v>6.3456599999999988E-2</v>
      </c>
      <c r="S124" s="10">
        <f t="shared" si="22"/>
        <v>6.0070163300000007E-2</v>
      </c>
      <c r="U124" s="10">
        <f t="shared" si="23"/>
        <v>5.9456793075000007E-2</v>
      </c>
    </row>
    <row r="125" spans="2:22" x14ac:dyDescent="0.25">
      <c r="B125" s="11"/>
      <c r="C125" s="11">
        <v>7</v>
      </c>
      <c r="D125" s="11">
        <v>0.1</v>
      </c>
      <c r="E125" s="11" t="s">
        <v>18</v>
      </c>
      <c r="F125" s="11">
        <v>1.9390000000000001</v>
      </c>
      <c r="G125" s="11">
        <v>1.9410000000000001</v>
      </c>
      <c r="H125" s="11">
        <f t="shared" si="20"/>
        <v>1.94</v>
      </c>
      <c r="Q125" s="10">
        <f t="shared" si="21"/>
        <v>7.6531999999999989E-2</v>
      </c>
      <c r="R125" s="10">
        <f t="shared" ref="R125:R138" si="26">MIN(D125,Q125)</f>
        <v>7.6531999999999989E-2</v>
      </c>
      <c r="S125" s="10">
        <f t="shared" si="22"/>
        <v>8.386231999999999E-2</v>
      </c>
      <c r="T125" s="10">
        <f t="shared" si="24"/>
        <v>8.386231999999999E-2</v>
      </c>
      <c r="U125" s="10">
        <f t="shared" si="23"/>
        <v>8.4373479999999987E-2</v>
      </c>
      <c r="V125" s="10">
        <f t="shared" si="25"/>
        <v>8.4373479999999987E-2</v>
      </c>
    </row>
    <row r="126" spans="2:22" x14ac:dyDescent="0.25">
      <c r="B126" s="11"/>
      <c r="C126" s="11">
        <v>7</v>
      </c>
      <c r="D126" s="11">
        <v>0.1</v>
      </c>
      <c r="E126" s="11" t="s">
        <v>18</v>
      </c>
      <c r="F126" s="11">
        <v>1.6779999999999999</v>
      </c>
      <c r="G126" s="11">
        <v>1.6819999999999999</v>
      </c>
      <c r="H126" s="11">
        <f t="shared" si="20"/>
        <v>1.68</v>
      </c>
      <c r="Q126" s="10">
        <f t="shared" si="21"/>
        <v>6.540399999999999E-2</v>
      </c>
      <c r="R126" s="10">
        <f t="shared" si="26"/>
        <v>6.540399999999999E-2</v>
      </c>
      <c r="S126" s="10">
        <f t="shared" si="22"/>
        <v>6.3362879999999996E-2</v>
      </c>
      <c r="T126" s="10">
        <f t="shared" si="24"/>
        <v>6.3362879999999996E-2</v>
      </c>
      <c r="U126" s="10">
        <f t="shared" si="23"/>
        <v>6.288031999999999E-2</v>
      </c>
      <c r="V126" s="10">
        <f t="shared" si="25"/>
        <v>6.288031999999999E-2</v>
      </c>
    </row>
    <row r="127" spans="2:22" x14ac:dyDescent="0.25">
      <c r="B127" s="11"/>
      <c r="C127" s="11">
        <v>7</v>
      </c>
      <c r="D127" s="11">
        <v>0.1</v>
      </c>
      <c r="E127" s="11" t="s">
        <v>19</v>
      </c>
      <c r="F127" s="11">
        <v>2.0070000000000001</v>
      </c>
      <c r="G127" s="11">
        <v>2.0049999999999999</v>
      </c>
      <c r="H127" s="11">
        <f t="shared" si="20"/>
        <v>2.0060000000000002</v>
      </c>
      <c r="Q127" s="10">
        <f t="shared" si="21"/>
        <v>7.9356800000000005E-2</v>
      </c>
      <c r="R127" s="10">
        <f t="shared" si="26"/>
        <v>7.9356800000000005E-2</v>
      </c>
      <c r="S127" s="10">
        <f t="shared" si="22"/>
        <v>8.9522163200000004E-2</v>
      </c>
      <c r="T127" s="10">
        <f t="shared" si="24"/>
        <v>8.9522163200000004E-2</v>
      </c>
      <c r="U127" s="10">
        <f t="shared" si="23"/>
        <v>9.0352274800000007E-2</v>
      </c>
      <c r="V127" s="10">
        <f t="shared" si="25"/>
        <v>9.0352274800000007E-2</v>
      </c>
    </row>
    <row r="128" spans="2:22" x14ac:dyDescent="0.25">
      <c r="B128" s="11"/>
      <c r="C128" s="11">
        <v>7</v>
      </c>
      <c r="D128" s="11">
        <v>0.1</v>
      </c>
      <c r="E128" s="11" t="s">
        <v>19</v>
      </c>
      <c r="F128" s="11">
        <v>1.9690000000000001</v>
      </c>
      <c r="G128" s="11">
        <v>1.9690000000000001</v>
      </c>
      <c r="H128" s="11">
        <f t="shared" si="20"/>
        <v>1.9690000000000001</v>
      </c>
      <c r="Q128" s="10">
        <f t="shared" si="21"/>
        <v>7.7773199999999987E-2</v>
      </c>
      <c r="R128" s="10">
        <f t="shared" si="26"/>
        <v>7.7773199999999987E-2</v>
      </c>
      <c r="S128" s="10">
        <f t="shared" si="22"/>
        <v>8.6326473200000003E-2</v>
      </c>
      <c r="T128" s="10">
        <f t="shared" si="24"/>
        <v>8.6326473200000003E-2</v>
      </c>
      <c r="U128" s="10">
        <f t="shared" si="23"/>
        <v>8.6974452299999991E-2</v>
      </c>
      <c r="V128" s="10">
        <f t="shared" si="25"/>
        <v>8.6974452299999991E-2</v>
      </c>
    </row>
    <row r="129" spans="2:22" x14ac:dyDescent="0.25">
      <c r="B129" s="11"/>
      <c r="C129" s="11">
        <v>7</v>
      </c>
      <c r="D129" s="11">
        <v>0.1</v>
      </c>
      <c r="E129" s="11" t="s">
        <v>20</v>
      </c>
      <c r="F129" s="11">
        <v>1.879</v>
      </c>
      <c r="G129" s="11">
        <v>1.8819999999999999</v>
      </c>
      <c r="H129" s="11">
        <f t="shared" si="20"/>
        <v>1.8805000000000001</v>
      </c>
      <c r="Q129" s="10">
        <f t="shared" si="21"/>
        <v>7.3985399999999993E-2</v>
      </c>
      <c r="R129" s="10">
        <f t="shared" si="26"/>
        <v>7.3985399999999993E-2</v>
      </c>
      <c r="S129" s="10">
        <f t="shared" si="22"/>
        <v>7.891819130000001E-2</v>
      </c>
      <c r="T129" s="10">
        <f t="shared" si="24"/>
        <v>7.891819130000001E-2</v>
      </c>
      <c r="U129" s="10">
        <f t="shared" si="23"/>
        <v>7.9164960074999999E-2</v>
      </c>
      <c r="V129" s="10">
        <f t="shared" si="25"/>
        <v>7.9164960074999999E-2</v>
      </c>
    </row>
    <row r="130" spans="2:22" x14ac:dyDescent="0.25">
      <c r="B130" s="11"/>
      <c r="C130" s="11">
        <v>7</v>
      </c>
      <c r="D130" s="11">
        <v>0.1</v>
      </c>
      <c r="E130" s="11" t="s">
        <v>20</v>
      </c>
      <c r="F130" s="11">
        <v>1.659</v>
      </c>
      <c r="G130" s="11">
        <v>1.6639999999999999</v>
      </c>
      <c r="H130" s="11">
        <f t="shared" si="20"/>
        <v>1.6615</v>
      </c>
      <c r="Q130" s="10">
        <f t="shared" si="21"/>
        <v>6.4612199999999995E-2</v>
      </c>
      <c r="R130" s="10">
        <f t="shared" si="26"/>
        <v>6.4612199999999995E-2</v>
      </c>
      <c r="S130" s="10">
        <f t="shared" si="22"/>
        <v>6.2013493700000005E-2</v>
      </c>
      <c r="T130" s="10">
        <f t="shared" si="24"/>
        <v>6.2013493700000005E-2</v>
      </c>
      <c r="U130" s="10">
        <f t="shared" si="23"/>
        <v>6.1476198674999996E-2</v>
      </c>
      <c r="V130" s="10">
        <f t="shared" si="25"/>
        <v>6.1476198674999996E-2</v>
      </c>
    </row>
    <row r="131" spans="2:22" x14ac:dyDescent="0.25">
      <c r="B131" s="11"/>
      <c r="C131" s="11">
        <v>7</v>
      </c>
      <c r="D131" s="11">
        <v>0.1</v>
      </c>
      <c r="E131" s="11" t="s">
        <v>21</v>
      </c>
      <c r="F131" s="11">
        <v>1.931</v>
      </c>
      <c r="G131" s="11">
        <v>1.9319999999999999</v>
      </c>
      <c r="H131" s="11">
        <f t="shared" si="20"/>
        <v>1.9315</v>
      </c>
      <c r="Q131" s="10">
        <f t="shared" si="21"/>
        <v>7.6168199999999991E-2</v>
      </c>
      <c r="R131" s="10">
        <f t="shared" si="26"/>
        <v>7.6168199999999991E-2</v>
      </c>
      <c r="S131" s="10">
        <f t="shared" si="22"/>
        <v>8.3146825699999996E-2</v>
      </c>
      <c r="T131" s="10">
        <f t="shared" si="24"/>
        <v>8.3146825699999996E-2</v>
      </c>
      <c r="U131" s="10">
        <f t="shared" si="23"/>
        <v>8.3618871674999998E-2</v>
      </c>
      <c r="V131" s="10">
        <f t="shared" si="25"/>
        <v>8.3618871674999998E-2</v>
      </c>
    </row>
    <row r="132" spans="2:22" x14ac:dyDescent="0.25">
      <c r="B132" s="11"/>
      <c r="C132" s="11">
        <v>7</v>
      </c>
      <c r="D132" s="11">
        <v>0.1</v>
      </c>
      <c r="E132" s="11" t="s">
        <v>21</v>
      </c>
      <c r="F132" s="11">
        <v>1.978</v>
      </c>
      <c r="G132" s="11">
        <v>1.974</v>
      </c>
      <c r="H132" s="11">
        <f t="shared" si="20"/>
        <v>1.976</v>
      </c>
      <c r="Q132" s="10">
        <f t="shared" si="21"/>
        <v>7.8072799999999984E-2</v>
      </c>
      <c r="R132" s="10">
        <f t="shared" si="26"/>
        <v>7.8072799999999984E-2</v>
      </c>
      <c r="S132" s="10">
        <f t="shared" si="22"/>
        <v>8.6926611200000004E-2</v>
      </c>
      <c r="T132" s="10">
        <f t="shared" si="24"/>
        <v>8.6926611200000004E-2</v>
      </c>
      <c r="U132" s="10">
        <f t="shared" si="23"/>
        <v>8.7608396799999988E-2</v>
      </c>
      <c r="V132" s="10">
        <f t="shared" si="25"/>
        <v>8.7608396799999988E-2</v>
      </c>
    </row>
    <row r="133" spans="2:22" x14ac:dyDescent="0.25">
      <c r="B133" s="11"/>
      <c r="C133" s="11">
        <v>7</v>
      </c>
      <c r="D133" s="11">
        <v>0.1</v>
      </c>
      <c r="E133" s="16" t="s">
        <v>34</v>
      </c>
      <c r="F133" s="11">
        <v>2.016</v>
      </c>
      <c r="G133" s="11">
        <v>2.0179999999999998</v>
      </c>
      <c r="H133" s="11">
        <f t="shared" si="20"/>
        <v>2.0169999999999999</v>
      </c>
      <c r="Q133" s="10">
        <f t="shared" si="21"/>
        <v>7.9827599999999985E-2</v>
      </c>
      <c r="R133" s="10">
        <f t="shared" si="26"/>
        <v>7.9827599999999985E-2</v>
      </c>
      <c r="S133" s="10">
        <f t="shared" si="22"/>
        <v>9.0483426800000002E-2</v>
      </c>
      <c r="T133" s="10">
        <f t="shared" si="24"/>
        <v>9.0483426800000002E-2</v>
      </c>
      <c r="U133" s="10">
        <f t="shared" si="23"/>
        <v>9.1369322699999991E-2</v>
      </c>
      <c r="V133" s="10">
        <f t="shared" si="25"/>
        <v>9.1369322699999991E-2</v>
      </c>
    </row>
    <row r="134" spans="2:22" x14ac:dyDescent="0.25">
      <c r="B134" s="11"/>
      <c r="C134" s="11">
        <v>7</v>
      </c>
      <c r="D134" s="11">
        <v>0.1</v>
      </c>
      <c r="E134" s="16" t="s">
        <v>34</v>
      </c>
      <c r="F134" s="11">
        <v>2.0270000000000001</v>
      </c>
      <c r="G134" s="11">
        <v>2.02</v>
      </c>
      <c r="H134" s="11">
        <f t="shared" si="20"/>
        <v>2.0235000000000003</v>
      </c>
      <c r="Q134" s="10">
        <f t="shared" si="21"/>
        <v>8.0105800000000005E-2</v>
      </c>
      <c r="R134" s="10">
        <f t="shared" si="26"/>
        <v>8.0105800000000005E-2</v>
      </c>
      <c r="S134" s="10">
        <f t="shared" si="22"/>
        <v>9.1053857700000032E-2</v>
      </c>
      <c r="T134" s="10">
        <f t="shared" si="24"/>
        <v>9.1053857700000032E-2</v>
      </c>
      <c r="U134" s="10">
        <f t="shared" si="23"/>
        <v>9.1973069675000019E-2</v>
      </c>
      <c r="V134" s="10">
        <f t="shared" si="25"/>
        <v>9.1973069675000019E-2</v>
      </c>
    </row>
    <row r="135" spans="2:22" x14ac:dyDescent="0.25">
      <c r="B135" s="11"/>
      <c r="C135" s="11">
        <v>7</v>
      </c>
      <c r="D135" s="11">
        <v>0</v>
      </c>
      <c r="E135" s="16" t="s">
        <v>52</v>
      </c>
      <c r="F135" s="11">
        <v>3.6999999999999998E-2</v>
      </c>
      <c r="G135" s="11">
        <v>3.6999999999999998E-2</v>
      </c>
      <c r="H135" s="11">
        <f t="shared" si="20"/>
        <v>3.6999999999999998E-2</v>
      </c>
      <c r="Q135" s="10">
        <f t="shared" si="21"/>
        <v>-4.9163999999999996E-3</v>
      </c>
      <c r="R135" s="10">
        <v>0</v>
      </c>
      <c r="S135" s="10">
        <f t="shared" si="22"/>
        <v>1.0672279999999999E-4</v>
      </c>
      <c r="T135" s="10">
        <f t="shared" si="24"/>
        <v>0</v>
      </c>
      <c r="U135" s="10">
        <f t="shared" si="23"/>
        <v>3.0371667000000002E-3</v>
      </c>
      <c r="V135" s="10">
        <f t="shared" si="25"/>
        <v>0</v>
      </c>
    </row>
    <row r="136" spans="2:22" x14ac:dyDescent="0.25">
      <c r="B136" s="11"/>
      <c r="C136" s="11">
        <v>7</v>
      </c>
      <c r="D136" s="11">
        <v>0</v>
      </c>
      <c r="E136" s="16" t="s">
        <v>52</v>
      </c>
      <c r="F136" s="11">
        <v>6.0999999999999999E-2</v>
      </c>
      <c r="G136" s="11">
        <v>6.0999999999999999E-2</v>
      </c>
      <c r="H136" s="11">
        <f t="shared" si="20"/>
        <v>6.0999999999999999E-2</v>
      </c>
      <c r="Q136" s="10">
        <f t="shared" si="21"/>
        <v>-3.8891999999999998E-3</v>
      </c>
      <c r="R136" s="10">
        <v>0</v>
      </c>
      <c r="S136" s="10">
        <f t="shared" si="22"/>
        <v>2.0698519999999998E-4</v>
      </c>
      <c r="T136" s="10">
        <f t="shared" si="24"/>
        <v>0</v>
      </c>
      <c r="U136" s="10">
        <f t="shared" si="23"/>
        <v>2.9671203000000003E-3</v>
      </c>
      <c r="V136" s="10">
        <f t="shared" si="25"/>
        <v>0</v>
      </c>
    </row>
    <row r="137" spans="2:22" x14ac:dyDescent="0.25">
      <c r="B137" s="11"/>
      <c r="C137" s="11">
        <v>7</v>
      </c>
      <c r="D137" s="11">
        <v>0.1</v>
      </c>
      <c r="E137" s="16" t="s">
        <v>36</v>
      </c>
      <c r="F137" s="11">
        <v>1.9670000000000001</v>
      </c>
      <c r="G137" s="11">
        <v>1.97</v>
      </c>
      <c r="H137" s="11">
        <f t="shared" si="20"/>
        <v>1.9685000000000001</v>
      </c>
      <c r="Q137" s="10">
        <f t="shared" si="21"/>
        <v>7.7751799999999996E-2</v>
      </c>
      <c r="R137" s="10">
        <f t="shared" si="26"/>
        <v>7.7751799999999996E-2</v>
      </c>
      <c r="S137" s="10">
        <f t="shared" si="22"/>
        <v>8.6283685700000001E-2</v>
      </c>
      <c r="T137" s="10">
        <f t="shared" si="24"/>
        <v>8.6283685700000001E-2</v>
      </c>
      <c r="U137" s="10">
        <f t="shared" si="23"/>
        <v>8.6929261675000008E-2</v>
      </c>
      <c r="V137" s="10">
        <f t="shared" si="25"/>
        <v>8.6929261675000008E-2</v>
      </c>
    </row>
    <row r="138" spans="2:22" x14ac:dyDescent="0.25">
      <c r="B138" s="11"/>
      <c r="C138" s="11">
        <v>7</v>
      </c>
      <c r="D138" s="11">
        <v>0.1</v>
      </c>
      <c r="E138" s="16" t="s">
        <v>36</v>
      </c>
      <c r="F138" s="11">
        <v>2.016</v>
      </c>
      <c r="G138" s="11">
        <v>2.0179999999999998</v>
      </c>
      <c r="H138" s="11">
        <f t="shared" si="20"/>
        <v>2.0169999999999999</v>
      </c>
      <c r="Q138" s="10">
        <f t="shared" si="21"/>
        <v>7.9827599999999985E-2</v>
      </c>
      <c r="R138" s="10">
        <f t="shared" si="26"/>
        <v>7.9827599999999985E-2</v>
      </c>
      <c r="S138" s="10">
        <f t="shared" si="22"/>
        <v>9.0483426800000002E-2</v>
      </c>
      <c r="T138" s="10">
        <f t="shared" si="24"/>
        <v>9.0483426800000002E-2</v>
      </c>
      <c r="U138" s="10">
        <f t="shared" si="23"/>
        <v>9.1369322699999991E-2</v>
      </c>
      <c r="V138" s="10">
        <f t="shared" si="25"/>
        <v>9.1369322699999991E-2</v>
      </c>
    </row>
  </sheetData>
  <mergeCells count="9">
    <mergeCell ref="Q1:U1"/>
    <mergeCell ref="J45:O45"/>
    <mergeCell ref="Q45:V45"/>
    <mergeCell ref="J50:K50"/>
    <mergeCell ref="L50:M50"/>
    <mergeCell ref="N50:O50"/>
    <mergeCell ref="Q50:R50"/>
    <mergeCell ref="S50:T50"/>
    <mergeCell ref="U50:V5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0-250_Results</vt:lpstr>
      <vt:lpstr>0-250_Calculations</vt:lpstr>
      <vt:lpstr>0-1000_Results</vt:lpstr>
      <vt:lpstr>0-1000_Calculations</vt:lpstr>
      <vt:lpstr>Averaged_standards</vt:lpstr>
    </vt:vector>
  </TitlesOfParts>
  <Company>Department of Earth Sciences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</dc:creator>
  <cp:lastModifiedBy>CW</cp:lastModifiedBy>
  <dcterms:created xsi:type="dcterms:W3CDTF">2019-04-10T15:54:43Z</dcterms:created>
  <dcterms:modified xsi:type="dcterms:W3CDTF">2019-06-12T07:50:24Z</dcterms:modified>
</cp:coreProperties>
</file>